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ahmut.turan/Downloads/"/>
    </mc:Choice>
  </mc:AlternateContent>
  <xr:revisionPtr revIDLastSave="0" documentId="13_ncr:1_{8D1D9DDE-CDA4-864F-994A-39780D625794}" xr6:coauthVersionLast="47" xr6:coauthVersionMax="47" xr10:uidLastSave="{00000000-0000-0000-0000-000000000000}"/>
  <bookViews>
    <workbookView xWindow="140" yWindow="1180" windowWidth="33600" windowHeight="17160" tabRatio="796" activeTab="1" xr2:uid="{00000000-000D-0000-FFFF-FFFF00000000}"/>
  </bookViews>
  <sheets>
    <sheet name="MANUAL" sheetId="6" r:id="rId1"/>
    <sheet name="Main Dashboard" sheetId="8" r:id="rId2"/>
    <sheet name="Non-cash Dashboard" sheetId="18" r:id="rId3"/>
    <sheet name="Dashboard_2" sheetId="24" r:id="rId4"/>
    <sheet name="Data" sheetId="1" r:id="rId5"/>
    <sheet name="Details" sheetId="10" r:id="rId6"/>
    <sheet name="Tableau" sheetId="3" state="hidden" r:id="rId7"/>
    <sheet name="Tableau New" sheetId="15" state="hidden" r:id="rId8"/>
    <sheet name="Account_Summary" sheetId="4" state="hidden" r:id="rId9"/>
    <sheet name="accountsummary_new" sheetId="25" state="hidden" r:id="rId10"/>
    <sheet name="Sheet1" sheetId="11" state="hidden" r:id="rId11"/>
    <sheet name="Maturity_Trend " sheetId="20" state="hidden" r:id="rId12"/>
  </sheets>
  <externalReferences>
    <externalReference r:id="rId13"/>
  </externalReferences>
  <definedNames>
    <definedName name="_xlnm._FilterDatabase" localSheetId="4" hidden="1">Data!$A$1:$K$247</definedName>
    <definedName name="_xlnm._FilterDatabase" localSheetId="6" hidden="1">Tableau!$H$1:$H$89</definedName>
    <definedName name="_xlnm._FilterDatabase" localSheetId="7" hidden="1">'Tableau New'!$H$1:$H$89</definedName>
    <definedName name="_xlnm.Print_Area" localSheetId="1">'Main Dashboard'!$A$1:$AD$50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5" i="1" l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T209" i="1"/>
  <c r="R209" i="1" s="1"/>
  <c r="S209" i="1"/>
  <c r="M209" i="1" s="1"/>
  <c r="P209" i="1"/>
  <c r="O209" i="1"/>
  <c r="N209" i="1"/>
  <c r="T208" i="1"/>
  <c r="R208" i="1" s="1"/>
  <c r="S208" i="1"/>
  <c r="M208" i="1" s="1"/>
  <c r="P208" i="1"/>
  <c r="O208" i="1"/>
  <c r="N208" i="1"/>
  <c r="T207" i="1"/>
  <c r="Q207" i="1" s="1"/>
  <c r="S207" i="1"/>
  <c r="M207" i="1" s="1"/>
  <c r="P207" i="1"/>
  <c r="O207" i="1"/>
  <c r="N207" i="1"/>
  <c r="T206" i="1"/>
  <c r="R206" i="1" s="1"/>
  <c r="S206" i="1"/>
  <c r="M206" i="1" s="1"/>
  <c r="P206" i="1"/>
  <c r="O206" i="1"/>
  <c r="N206" i="1"/>
  <c r="T205" i="1"/>
  <c r="R205" i="1" s="1"/>
  <c r="S205" i="1"/>
  <c r="M205" i="1" s="1"/>
  <c r="P205" i="1"/>
  <c r="O205" i="1"/>
  <c r="N205" i="1"/>
  <c r="T204" i="1"/>
  <c r="Q204" i="1" s="1"/>
  <c r="S204" i="1"/>
  <c r="M204" i="1" s="1"/>
  <c r="P204" i="1"/>
  <c r="O204" i="1"/>
  <c r="N204" i="1"/>
  <c r="T203" i="1"/>
  <c r="R203" i="1" s="1"/>
  <c r="S203" i="1"/>
  <c r="M203" i="1" s="1"/>
  <c r="P203" i="1"/>
  <c r="O203" i="1"/>
  <c r="N203" i="1"/>
  <c r="T202" i="1"/>
  <c r="R202" i="1" s="1"/>
  <c r="S202" i="1"/>
  <c r="M202" i="1" s="1"/>
  <c r="P202" i="1"/>
  <c r="O202" i="1"/>
  <c r="N202" i="1"/>
  <c r="T201" i="1"/>
  <c r="Q201" i="1" s="1"/>
  <c r="S201" i="1"/>
  <c r="M201" i="1" s="1"/>
  <c r="P201" i="1"/>
  <c r="O201" i="1"/>
  <c r="N201" i="1"/>
  <c r="T200" i="1"/>
  <c r="R200" i="1" s="1"/>
  <c r="S200" i="1"/>
  <c r="M200" i="1" s="1"/>
  <c r="P200" i="1"/>
  <c r="O200" i="1"/>
  <c r="N200" i="1"/>
  <c r="T199" i="1"/>
  <c r="R199" i="1" s="1"/>
  <c r="S199" i="1"/>
  <c r="M199" i="1" s="1"/>
  <c r="P199" i="1"/>
  <c r="O199" i="1"/>
  <c r="N199" i="1"/>
  <c r="T198" i="1"/>
  <c r="Q198" i="1" s="1"/>
  <c r="S198" i="1"/>
  <c r="M198" i="1" s="1"/>
  <c r="P198" i="1"/>
  <c r="O198" i="1"/>
  <c r="N198" i="1"/>
  <c r="T197" i="1"/>
  <c r="R197" i="1" s="1"/>
  <c r="S197" i="1"/>
  <c r="M197" i="1" s="1"/>
  <c r="P197" i="1"/>
  <c r="O197" i="1"/>
  <c r="N197" i="1"/>
  <c r="T196" i="1"/>
  <c r="Q196" i="1" s="1"/>
  <c r="S196" i="1"/>
  <c r="M196" i="1" s="1"/>
  <c r="P196" i="1"/>
  <c r="O196" i="1"/>
  <c r="N196" i="1"/>
  <c r="T195" i="1"/>
  <c r="Q195" i="1" s="1"/>
  <c r="S195" i="1"/>
  <c r="M195" i="1" s="1"/>
  <c r="P195" i="1"/>
  <c r="O195" i="1"/>
  <c r="N195" i="1"/>
  <c r="T224" i="1"/>
  <c r="R224" i="1" s="1"/>
  <c r="S224" i="1"/>
  <c r="M224" i="1" s="1"/>
  <c r="P224" i="1"/>
  <c r="O224" i="1"/>
  <c r="N224" i="1"/>
  <c r="T223" i="1"/>
  <c r="Q223" i="1" s="1"/>
  <c r="S223" i="1"/>
  <c r="M223" i="1" s="1"/>
  <c r="P223" i="1"/>
  <c r="O223" i="1"/>
  <c r="N223" i="1"/>
  <c r="T222" i="1"/>
  <c r="R222" i="1" s="1"/>
  <c r="S222" i="1"/>
  <c r="M222" i="1" s="1"/>
  <c r="P222" i="1"/>
  <c r="O222" i="1"/>
  <c r="N222" i="1"/>
  <c r="T221" i="1"/>
  <c r="R221" i="1" s="1"/>
  <c r="S221" i="1"/>
  <c r="M221" i="1" s="1"/>
  <c r="P221" i="1"/>
  <c r="O221" i="1"/>
  <c r="N221" i="1"/>
  <c r="T220" i="1"/>
  <c r="R220" i="1" s="1"/>
  <c r="S220" i="1"/>
  <c r="M220" i="1" s="1"/>
  <c r="P220" i="1"/>
  <c r="O220" i="1"/>
  <c r="N220" i="1"/>
  <c r="T219" i="1"/>
  <c r="R219" i="1" s="1"/>
  <c r="S219" i="1"/>
  <c r="M219" i="1" s="1"/>
  <c r="P219" i="1"/>
  <c r="O219" i="1"/>
  <c r="N219" i="1"/>
  <c r="T218" i="1"/>
  <c r="R218" i="1" s="1"/>
  <c r="S218" i="1"/>
  <c r="M218" i="1" s="1"/>
  <c r="P218" i="1"/>
  <c r="O218" i="1"/>
  <c r="N218" i="1"/>
  <c r="T217" i="1"/>
  <c r="Q217" i="1" s="1"/>
  <c r="S217" i="1"/>
  <c r="M217" i="1" s="1"/>
  <c r="P217" i="1"/>
  <c r="O217" i="1"/>
  <c r="N217" i="1"/>
  <c r="T216" i="1"/>
  <c r="R216" i="1" s="1"/>
  <c r="S216" i="1"/>
  <c r="M216" i="1" s="1"/>
  <c r="P216" i="1"/>
  <c r="O216" i="1"/>
  <c r="N216" i="1"/>
  <c r="T215" i="1"/>
  <c r="R215" i="1" s="1"/>
  <c r="S215" i="1"/>
  <c r="M215" i="1" s="1"/>
  <c r="P215" i="1"/>
  <c r="O215" i="1"/>
  <c r="N215" i="1"/>
  <c r="T214" i="1"/>
  <c r="R214" i="1" s="1"/>
  <c r="S214" i="1"/>
  <c r="M214" i="1" s="1"/>
  <c r="P214" i="1"/>
  <c r="O214" i="1"/>
  <c r="N214" i="1"/>
  <c r="T213" i="1"/>
  <c r="R213" i="1" s="1"/>
  <c r="S213" i="1"/>
  <c r="M213" i="1" s="1"/>
  <c r="P213" i="1"/>
  <c r="O213" i="1"/>
  <c r="N213" i="1"/>
  <c r="T212" i="1"/>
  <c r="R212" i="1" s="1"/>
  <c r="S212" i="1"/>
  <c r="M212" i="1" s="1"/>
  <c r="P212" i="1"/>
  <c r="O212" i="1"/>
  <c r="N212" i="1"/>
  <c r="T211" i="1"/>
  <c r="R211" i="1" s="1"/>
  <c r="S211" i="1"/>
  <c r="M211" i="1" s="1"/>
  <c r="P211" i="1"/>
  <c r="O211" i="1"/>
  <c r="N211" i="1"/>
  <c r="T210" i="1"/>
  <c r="R210" i="1" s="1"/>
  <c r="S210" i="1"/>
  <c r="M210" i="1" s="1"/>
  <c r="P210" i="1"/>
  <c r="O210" i="1"/>
  <c r="N210" i="1"/>
  <c r="T230" i="1"/>
  <c r="R230" i="1" s="1"/>
  <c r="S230" i="1"/>
  <c r="M230" i="1" s="1"/>
  <c r="P230" i="1"/>
  <c r="O230" i="1"/>
  <c r="N230" i="1"/>
  <c r="T229" i="1"/>
  <c r="Q229" i="1" s="1"/>
  <c r="S229" i="1"/>
  <c r="M229" i="1" s="1"/>
  <c r="P229" i="1"/>
  <c r="O229" i="1"/>
  <c r="N229" i="1"/>
  <c r="T228" i="1"/>
  <c r="R228" i="1" s="1"/>
  <c r="S228" i="1"/>
  <c r="M228" i="1" s="1"/>
  <c r="P228" i="1"/>
  <c r="O228" i="1"/>
  <c r="N228" i="1"/>
  <c r="T227" i="1"/>
  <c r="R227" i="1" s="1"/>
  <c r="S227" i="1"/>
  <c r="M227" i="1" s="1"/>
  <c r="P227" i="1"/>
  <c r="O227" i="1"/>
  <c r="N227" i="1"/>
  <c r="T226" i="1"/>
  <c r="R226" i="1" s="1"/>
  <c r="S226" i="1"/>
  <c r="M226" i="1" s="1"/>
  <c r="P226" i="1"/>
  <c r="O226" i="1"/>
  <c r="N226" i="1"/>
  <c r="T225" i="1"/>
  <c r="R225" i="1" s="1"/>
  <c r="S225" i="1"/>
  <c r="M225" i="1" s="1"/>
  <c r="P225" i="1"/>
  <c r="O225" i="1"/>
  <c r="N225" i="1"/>
  <c r="T231" i="1"/>
  <c r="R231" i="1" s="1"/>
  <c r="S231" i="1"/>
  <c r="M231" i="1" s="1"/>
  <c r="P231" i="1"/>
  <c r="O231" i="1"/>
  <c r="N231" i="1"/>
  <c r="A84" i="25"/>
  <c r="A81" i="25"/>
  <c r="A45" i="25"/>
  <c r="A46" i="25"/>
  <c r="A35" i="25"/>
  <c r="A36" i="25"/>
  <c r="AJ223" i="1" l="1"/>
  <c r="AJ215" i="1"/>
  <c r="AJ207" i="1"/>
  <c r="AJ225" i="1"/>
  <c r="AJ209" i="1"/>
  <c r="AJ214" i="1"/>
  <c r="AJ206" i="1"/>
  <c r="AJ198" i="1"/>
  <c r="AI210" i="1"/>
  <c r="AJ201" i="1"/>
  <c r="AJ197" i="1"/>
  <c r="AJ205" i="1"/>
  <c r="AJ217" i="1"/>
  <c r="AI225" i="1"/>
  <c r="AI201" i="1"/>
  <c r="AJ213" i="1"/>
  <c r="AI230" i="1"/>
  <c r="AI222" i="1"/>
  <c r="AI198" i="1"/>
  <c r="AJ226" i="1"/>
  <c r="AJ218" i="1"/>
  <c r="AJ210" i="1"/>
  <c r="AI209" i="1"/>
  <c r="AJ221" i="1"/>
  <c r="AI208" i="1"/>
  <c r="AJ212" i="1"/>
  <c r="AJ196" i="1"/>
  <c r="AI224" i="1"/>
  <c r="AI216" i="1"/>
  <c r="AI200" i="1"/>
  <c r="AJ228" i="1"/>
  <c r="AJ220" i="1"/>
  <c r="AJ204" i="1"/>
  <c r="AI223" i="1"/>
  <c r="AI215" i="1"/>
  <c r="AI207" i="1"/>
  <c r="AI199" i="1"/>
  <c r="AJ227" i="1"/>
  <c r="AJ219" i="1"/>
  <c r="AJ211" i="1"/>
  <c r="AJ203" i="1"/>
  <c r="AJ195" i="1"/>
  <c r="AJ208" i="1"/>
  <c r="AJ222" i="1"/>
  <c r="AI221" i="1"/>
  <c r="AI213" i="1"/>
  <c r="AI205" i="1"/>
  <c r="AI197" i="1"/>
  <c r="AI220" i="1"/>
  <c r="AI204" i="1"/>
  <c r="AI196" i="1"/>
  <c r="AJ224" i="1"/>
  <c r="AI219" i="1"/>
  <c r="AI211" i="1"/>
  <c r="AI203" i="1"/>
  <c r="AI195" i="1"/>
  <c r="AI226" i="1"/>
  <c r="AI218" i="1"/>
  <c r="AI202" i="1"/>
  <c r="AJ202" i="1"/>
  <c r="AI228" i="1"/>
  <c r="AI206" i="1"/>
  <c r="AI212" i="1"/>
  <c r="AJ230" i="1"/>
  <c r="AI217" i="1"/>
  <c r="AJ216" i="1"/>
  <c r="AJ229" i="1"/>
  <c r="AJ200" i="1"/>
  <c r="AI229" i="1"/>
  <c r="AJ199" i="1"/>
  <c r="Q210" i="1"/>
  <c r="R196" i="1"/>
  <c r="R204" i="1"/>
  <c r="Q228" i="1"/>
  <c r="R223" i="1"/>
  <c r="AI214" i="1"/>
  <c r="AI227" i="1"/>
  <c r="AH230" i="1"/>
  <c r="AK230" i="1" s="1"/>
  <c r="AH218" i="1"/>
  <c r="AL218" i="1" s="1"/>
  <c r="AH206" i="1"/>
  <c r="AK206" i="1" s="1"/>
  <c r="AH229" i="1"/>
  <c r="AK229" i="1" s="1"/>
  <c r="AH217" i="1"/>
  <c r="AL217" i="1" s="1"/>
  <c r="AH205" i="1"/>
  <c r="AL205" i="1" s="1"/>
  <c r="R195" i="1"/>
  <c r="Q199" i="1"/>
  <c r="AH228" i="1"/>
  <c r="AK228" i="1" s="1"/>
  <c r="AH216" i="1"/>
  <c r="AK216" i="1" s="1"/>
  <c r="AH204" i="1"/>
  <c r="AK204" i="1" s="1"/>
  <c r="AH227" i="1"/>
  <c r="AK227" i="1" s="1"/>
  <c r="AH215" i="1"/>
  <c r="AM215" i="1" s="1"/>
  <c r="AH203" i="1"/>
  <c r="AM203" i="1" s="1"/>
  <c r="AH226" i="1"/>
  <c r="AM226" i="1" s="1"/>
  <c r="AH214" i="1"/>
  <c r="AM214" i="1" s="1"/>
  <c r="AH202" i="1"/>
  <c r="AL202" i="1" s="1"/>
  <c r="AH225" i="1"/>
  <c r="AK225" i="1" s="1"/>
  <c r="AH213" i="1"/>
  <c r="AL213" i="1" s="1"/>
  <c r="AH201" i="1"/>
  <c r="AL201" i="1" s="1"/>
  <c r="Q202" i="1"/>
  <c r="AH224" i="1"/>
  <c r="AK224" i="1" s="1"/>
  <c r="AH212" i="1"/>
  <c r="AK212" i="1" s="1"/>
  <c r="AH200" i="1"/>
  <c r="AK200" i="1" s="1"/>
  <c r="AH223" i="1"/>
  <c r="AK223" i="1" s="1"/>
  <c r="AH211" i="1"/>
  <c r="AM211" i="1" s="1"/>
  <c r="AH199" i="1"/>
  <c r="AL199" i="1" s="1"/>
  <c r="R198" i="1"/>
  <c r="AH222" i="1"/>
  <c r="AL222" i="1" s="1"/>
  <c r="AH210" i="1"/>
  <c r="AM210" i="1" s="1"/>
  <c r="AH198" i="1"/>
  <c r="AM198" i="1" s="1"/>
  <c r="Q230" i="1"/>
  <c r="AH221" i="1"/>
  <c r="AM221" i="1" s="1"/>
  <c r="AH209" i="1"/>
  <c r="AM209" i="1" s="1"/>
  <c r="AH197" i="1"/>
  <c r="AK197" i="1" s="1"/>
  <c r="AH220" i="1"/>
  <c r="AL220" i="1" s="1"/>
  <c r="AH208" i="1"/>
  <c r="AL208" i="1" s="1"/>
  <c r="AH196" i="1"/>
  <c r="AM196" i="1" s="1"/>
  <c r="Q211" i="1"/>
  <c r="Q213" i="1"/>
  <c r="AH219" i="1"/>
  <c r="AK219" i="1" s="1"/>
  <c r="AH207" i="1"/>
  <c r="AL207" i="1" s="1"/>
  <c r="AH195" i="1"/>
  <c r="AK195" i="1" s="1"/>
  <c r="R229" i="1"/>
  <c r="R217" i="1"/>
  <c r="Q219" i="1"/>
  <c r="Q208" i="1"/>
  <c r="Q214" i="1"/>
  <c r="R201" i="1"/>
  <c r="Q231" i="1"/>
  <c r="Q216" i="1"/>
  <c r="Q205" i="1"/>
  <c r="Q220" i="1"/>
  <c r="R207" i="1"/>
  <c r="Q222" i="1"/>
  <c r="Q225" i="1"/>
  <c r="Q227" i="1"/>
  <c r="Q197" i="1"/>
  <c r="Q200" i="1"/>
  <c r="Q203" i="1"/>
  <c r="Q206" i="1"/>
  <c r="Q209" i="1"/>
  <c r="Q226" i="1"/>
  <c r="Q212" i="1"/>
  <c r="Q215" i="1"/>
  <c r="Q218" i="1"/>
  <c r="Q221" i="1"/>
  <c r="Q224" i="1"/>
  <c r="N945" i="1"/>
  <c r="O945" i="1"/>
  <c r="P945" i="1"/>
  <c r="S945" i="1"/>
  <c r="M945" i="1" s="1"/>
  <c r="T945" i="1"/>
  <c r="N946" i="1"/>
  <c r="O946" i="1"/>
  <c r="P946" i="1"/>
  <c r="S946" i="1"/>
  <c r="M946" i="1" s="1"/>
  <c r="T946" i="1"/>
  <c r="N947" i="1"/>
  <c r="O947" i="1"/>
  <c r="P947" i="1"/>
  <c r="S947" i="1"/>
  <c r="M947" i="1" s="1"/>
  <c r="T947" i="1"/>
  <c r="N948" i="1"/>
  <c r="O948" i="1"/>
  <c r="P948" i="1"/>
  <c r="S948" i="1"/>
  <c r="M948" i="1" s="1"/>
  <c r="T948" i="1"/>
  <c r="N949" i="1"/>
  <c r="O949" i="1"/>
  <c r="P949" i="1"/>
  <c r="S949" i="1"/>
  <c r="M949" i="1" s="1"/>
  <c r="T949" i="1"/>
  <c r="N950" i="1"/>
  <c r="O950" i="1"/>
  <c r="P950" i="1"/>
  <c r="S950" i="1"/>
  <c r="M950" i="1" s="1"/>
  <c r="T950" i="1"/>
  <c r="N951" i="1"/>
  <c r="O951" i="1"/>
  <c r="P951" i="1"/>
  <c r="S951" i="1"/>
  <c r="M951" i="1" s="1"/>
  <c r="T951" i="1"/>
  <c r="N952" i="1"/>
  <c r="O952" i="1"/>
  <c r="P952" i="1"/>
  <c r="S952" i="1"/>
  <c r="M952" i="1" s="1"/>
  <c r="T952" i="1"/>
  <c r="N953" i="1"/>
  <c r="O953" i="1"/>
  <c r="P953" i="1"/>
  <c r="S953" i="1"/>
  <c r="M953" i="1" s="1"/>
  <c r="T953" i="1"/>
  <c r="N954" i="1"/>
  <c r="O954" i="1"/>
  <c r="P954" i="1"/>
  <c r="S954" i="1"/>
  <c r="M954" i="1" s="1"/>
  <c r="T954" i="1"/>
  <c r="N955" i="1"/>
  <c r="O955" i="1"/>
  <c r="P955" i="1"/>
  <c r="S955" i="1"/>
  <c r="M955" i="1" s="1"/>
  <c r="T955" i="1"/>
  <c r="N956" i="1"/>
  <c r="O956" i="1"/>
  <c r="P956" i="1"/>
  <c r="S956" i="1"/>
  <c r="M956" i="1" s="1"/>
  <c r="T956" i="1"/>
  <c r="N957" i="1"/>
  <c r="O957" i="1"/>
  <c r="P957" i="1"/>
  <c r="S957" i="1"/>
  <c r="M957" i="1" s="1"/>
  <c r="T957" i="1"/>
  <c r="N958" i="1"/>
  <c r="O958" i="1"/>
  <c r="P958" i="1"/>
  <c r="S958" i="1"/>
  <c r="M958" i="1" s="1"/>
  <c r="T958" i="1"/>
  <c r="N959" i="1"/>
  <c r="O959" i="1"/>
  <c r="P959" i="1"/>
  <c r="S959" i="1"/>
  <c r="M959" i="1" s="1"/>
  <c r="T959" i="1"/>
  <c r="N960" i="1"/>
  <c r="O960" i="1"/>
  <c r="P960" i="1"/>
  <c r="S960" i="1"/>
  <c r="M960" i="1" s="1"/>
  <c r="T960" i="1"/>
  <c r="N961" i="1"/>
  <c r="O961" i="1"/>
  <c r="P961" i="1"/>
  <c r="S961" i="1"/>
  <c r="M961" i="1" s="1"/>
  <c r="T961" i="1"/>
  <c r="N962" i="1"/>
  <c r="O962" i="1"/>
  <c r="P962" i="1"/>
  <c r="S962" i="1"/>
  <c r="M962" i="1" s="1"/>
  <c r="T962" i="1"/>
  <c r="N963" i="1"/>
  <c r="O963" i="1"/>
  <c r="P963" i="1"/>
  <c r="S963" i="1"/>
  <c r="M963" i="1" s="1"/>
  <c r="T963" i="1"/>
  <c r="N964" i="1"/>
  <c r="O964" i="1"/>
  <c r="P964" i="1"/>
  <c r="S964" i="1"/>
  <c r="M964" i="1" s="1"/>
  <c r="T964" i="1"/>
  <c r="N965" i="1"/>
  <c r="O965" i="1"/>
  <c r="P965" i="1"/>
  <c r="S965" i="1"/>
  <c r="M965" i="1" s="1"/>
  <c r="T965" i="1"/>
  <c r="N966" i="1"/>
  <c r="O966" i="1"/>
  <c r="P966" i="1"/>
  <c r="S966" i="1"/>
  <c r="M966" i="1" s="1"/>
  <c r="T966" i="1"/>
  <c r="N967" i="1"/>
  <c r="O967" i="1"/>
  <c r="P967" i="1"/>
  <c r="S967" i="1"/>
  <c r="M967" i="1" s="1"/>
  <c r="T967" i="1"/>
  <c r="N968" i="1"/>
  <c r="O968" i="1"/>
  <c r="P968" i="1"/>
  <c r="S968" i="1"/>
  <c r="M968" i="1" s="1"/>
  <c r="T968" i="1"/>
  <c r="N969" i="1"/>
  <c r="O969" i="1"/>
  <c r="P969" i="1"/>
  <c r="S969" i="1"/>
  <c r="M969" i="1" s="1"/>
  <c r="T969" i="1"/>
  <c r="N970" i="1"/>
  <c r="O970" i="1"/>
  <c r="P970" i="1"/>
  <c r="S970" i="1"/>
  <c r="M970" i="1" s="1"/>
  <c r="T970" i="1"/>
  <c r="N971" i="1"/>
  <c r="O971" i="1"/>
  <c r="P971" i="1"/>
  <c r="S971" i="1"/>
  <c r="M971" i="1" s="1"/>
  <c r="T971" i="1"/>
  <c r="N972" i="1"/>
  <c r="O972" i="1"/>
  <c r="P972" i="1"/>
  <c r="S972" i="1"/>
  <c r="M972" i="1" s="1"/>
  <c r="T972" i="1"/>
  <c r="N973" i="1"/>
  <c r="O973" i="1"/>
  <c r="P973" i="1"/>
  <c r="S973" i="1"/>
  <c r="M973" i="1" s="1"/>
  <c r="T973" i="1"/>
  <c r="N974" i="1"/>
  <c r="O974" i="1"/>
  <c r="P974" i="1"/>
  <c r="S974" i="1"/>
  <c r="M974" i="1" s="1"/>
  <c r="T974" i="1"/>
  <c r="N975" i="1"/>
  <c r="O975" i="1"/>
  <c r="P975" i="1"/>
  <c r="S975" i="1"/>
  <c r="M975" i="1" s="1"/>
  <c r="T975" i="1"/>
  <c r="Q975" i="1" s="1"/>
  <c r="N976" i="1"/>
  <c r="O976" i="1"/>
  <c r="P976" i="1"/>
  <c r="S976" i="1"/>
  <c r="M976" i="1" s="1"/>
  <c r="T976" i="1"/>
  <c r="Q976" i="1" s="1"/>
  <c r="N977" i="1"/>
  <c r="O977" i="1"/>
  <c r="P977" i="1"/>
  <c r="S977" i="1"/>
  <c r="M977" i="1" s="1"/>
  <c r="T977" i="1"/>
  <c r="Q977" i="1" s="1"/>
  <c r="N978" i="1"/>
  <c r="O978" i="1"/>
  <c r="P978" i="1"/>
  <c r="S978" i="1"/>
  <c r="M978" i="1" s="1"/>
  <c r="T978" i="1"/>
  <c r="N979" i="1"/>
  <c r="O979" i="1"/>
  <c r="P979" i="1"/>
  <c r="S979" i="1"/>
  <c r="M979" i="1" s="1"/>
  <c r="T979" i="1"/>
  <c r="N980" i="1"/>
  <c r="O980" i="1"/>
  <c r="P980" i="1"/>
  <c r="S980" i="1"/>
  <c r="M980" i="1" s="1"/>
  <c r="T980" i="1"/>
  <c r="Q980" i="1" s="1"/>
  <c r="N981" i="1"/>
  <c r="O981" i="1"/>
  <c r="P981" i="1"/>
  <c r="S981" i="1"/>
  <c r="M981" i="1" s="1"/>
  <c r="T981" i="1"/>
  <c r="Q981" i="1" s="1"/>
  <c r="N982" i="1"/>
  <c r="O982" i="1"/>
  <c r="P982" i="1"/>
  <c r="S982" i="1"/>
  <c r="M982" i="1" s="1"/>
  <c r="T982" i="1"/>
  <c r="Q982" i="1" s="1"/>
  <c r="N983" i="1"/>
  <c r="O983" i="1"/>
  <c r="P983" i="1"/>
  <c r="S983" i="1"/>
  <c r="M983" i="1" s="1"/>
  <c r="T983" i="1"/>
  <c r="Q983" i="1" s="1"/>
  <c r="N984" i="1"/>
  <c r="O984" i="1"/>
  <c r="P984" i="1"/>
  <c r="S984" i="1"/>
  <c r="M984" i="1" s="1"/>
  <c r="T984" i="1"/>
  <c r="Q984" i="1" s="1"/>
  <c r="N985" i="1"/>
  <c r="O985" i="1"/>
  <c r="P985" i="1"/>
  <c r="S985" i="1"/>
  <c r="M985" i="1" s="1"/>
  <c r="T985" i="1"/>
  <c r="Q985" i="1" s="1"/>
  <c r="N986" i="1"/>
  <c r="O986" i="1"/>
  <c r="P986" i="1"/>
  <c r="S986" i="1"/>
  <c r="M986" i="1" s="1"/>
  <c r="T986" i="1"/>
  <c r="N987" i="1"/>
  <c r="O987" i="1"/>
  <c r="P987" i="1"/>
  <c r="S987" i="1"/>
  <c r="M987" i="1" s="1"/>
  <c r="T987" i="1"/>
  <c r="N988" i="1"/>
  <c r="O988" i="1"/>
  <c r="P988" i="1"/>
  <c r="S988" i="1"/>
  <c r="M988" i="1" s="1"/>
  <c r="T988" i="1"/>
  <c r="Q988" i="1" s="1"/>
  <c r="N989" i="1"/>
  <c r="O989" i="1"/>
  <c r="P989" i="1"/>
  <c r="S989" i="1"/>
  <c r="M989" i="1" s="1"/>
  <c r="T989" i="1"/>
  <c r="Q989" i="1" s="1"/>
  <c r="N990" i="1"/>
  <c r="O990" i="1"/>
  <c r="P990" i="1"/>
  <c r="S990" i="1"/>
  <c r="M990" i="1" s="1"/>
  <c r="T990" i="1"/>
  <c r="Q990" i="1" s="1"/>
  <c r="N991" i="1"/>
  <c r="O991" i="1"/>
  <c r="P991" i="1"/>
  <c r="S991" i="1"/>
  <c r="M991" i="1" s="1"/>
  <c r="T991" i="1"/>
  <c r="Q991" i="1" s="1"/>
  <c r="N992" i="1"/>
  <c r="O992" i="1"/>
  <c r="P992" i="1"/>
  <c r="S992" i="1"/>
  <c r="M992" i="1" s="1"/>
  <c r="T992" i="1"/>
  <c r="Q992" i="1" s="1"/>
  <c r="N993" i="1"/>
  <c r="O993" i="1"/>
  <c r="P993" i="1"/>
  <c r="S993" i="1"/>
  <c r="M993" i="1" s="1"/>
  <c r="T993" i="1"/>
  <c r="Q993" i="1" s="1"/>
  <c r="N994" i="1"/>
  <c r="O994" i="1"/>
  <c r="P994" i="1"/>
  <c r="S994" i="1"/>
  <c r="M994" i="1" s="1"/>
  <c r="T994" i="1"/>
  <c r="N995" i="1"/>
  <c r="O995" i="1"/>
  <c r="P995" i="1"/>
  <c r="S995" i="1"/>
  <c r="M995" i="1" s="1"/>
  <c r="T995" i="1"/>
  <c r="N996" i="1"/>
  <c r="O996" i="1"/>
  <c r="P996" i="1"/>
  <c r="S996" i="1"/>
  <c r="M996" i="1" s="1"/>
  <c r="T996" i="1"/>
  <c r="Q996" i="1" s="1"/>
  <c r="N997" i="1"/>
  <c r="O997" i="1"/>
  <c r="P997" i="1"/>
  <c r="S997" i="1"/>
  <c r="M997" i="1" s="1"/>
  <c r="T997" i="1"/>
  <c r="Q997" i="1" s="1"/>
  <c r="N998" i="1"/>
  <c r="O998" i="1"/>
  <c r="P998" i="1"/>
  <c r="S998" i="1"/>
  <c r="M998" i="1" s="1"/>
  <c r="T998" i="1"/>
  <c r="Q998" i="1" s="1"/>
  <c r="N999" i="1"/>
  <c r="O999" i="1"/>
  <c r="P999" i="1"/>
  <c r="S999" i="1"/>
  <c r="M999" i="1" s="1"/>
  <c r="T999" i="1"/>
  <c r="Q999" i="1" s="1"/>
  <c r="N1000" i="1"/>
  <c r="O1000" i="1"/>
  <c r="P1000" i="1"/>
  <c r="S1000" i="1"/>
  <c r="M1000" i="1" s="1"/>
  <c r="T1000" i="1"/>
  <c r="Q1000" i="1" s="1"/>
  <c r="N1001" i="1"/>
  <c r="O1001" i="1"/>
  <c r="P1001" i="1"/>
  <c r="S1001" i="1"/>
  <c r="M1001" i="1" s="1"/>
  <c r="T1001" i="1"/>
  <c r="Q1001" i="1" s="1"/>
  <c r="N1002" i="1"/>
  <c r="O1002" i="1"/>
  <c r="P1002" i="1"/>
  <c r="S1002" i="1"/>
  <c r="M1002" i="1" s="1"/>
  <c r="T1002" i="1"/>
  <c r="N1003" i="1"/>
  <c r="O1003" i="1"/>
  <c r="P1003" i="1"/>
  <c r="S1003" i="1"/>
  <c r="M1003" i="1" s="1"/>
  <c r="T1003" i="1"/>
  <c r="N1004" i="1"/>
  <c r="O1004" i="1"/>
  <c r="P1004" i="1"/>
  <c r="S1004" i="1"/>
  <c r="M1004" i="1" s="1"/>
  <c r="T1004" i="1"/>
  <c r="Q1004" i="1" s="1"/>
  <c r="N1005" i="1"/>
  <c r="O1005" i="1"/>
  <c r="P1005" i="1"/>
  <c r="S1005" i="1"/>
  <c r="M1005" i="1" s="1"/>
  <c r="T1005" i="1"/>
  <c r="Q1005" i="1" s="1"/>
  <c r="N1006" i="1"/>
  <c r="O1006" i="1"/>
  <c r="P1006" i="1"/>
  <c r="S1006" i="1"/>
  <c r="M1006" i="1" s="1"/>
  <c r="T1006" i="1"/>
  <c r="Q1006" i="1" s="1"/>
  <c r="N1007" i="1"/>
  <c r="O1007" i="1"/>
  <c r="P1007" i="1"/>
  <c r="S1007" i="1"/>
  <c r="M1007" i="1" s="1"/>
  <c r="T1007" i="1"/>
  <c r="Q1007" i="1" s="1"/>
  <c r="N1008" i="1"/>
  <c r="O1008" i="1"/>
  <c r="P1008" i="1"/>
  <c r="S1008" i="1"/>
  <c r="M1008" i="1" s="1"/>
  <c r="T1008" i="1"/>
  <c r="Q1008" i="1" s="1"/>
  <c r="N1009" i="1"/>
  <c r="O1009" i="1"/>
  <c r="P1009" i="1"/>
  <c r="S1009" i="1"/>
  <c r="M1009" i="1" s="1"/>
  <c r="T1009" i="1"/>
  <c r="Q1009" i="1" s="1"/>
  <c r="N1010" i="1"/>
  <c r="O1010" i="1"/>
  <c r="P1010" i="1"/>
  <c r="S1010" i="1"/>
  <c r="M1010" i="1" s="1"/>
  <c r="T1010" i="1"/>
  <c r="N1011" i="1"/>
  <c r="O1011" i="1"/>
  <c r="P1011" i="1"/>
  <c r="S1011" i="1"/>
  <c r="M1011" i="1" s="1"/>
  <c r="T1011" i="1"/>
  <c r="N1012" i="1"/>
  <c r="O1012" i="1"/>
  <c r="P1012" i="1"/>
  <c r="S1012" i="1"/>
  <c r="M1012" i="1" s="1"/>
  <c r="T1012" i="1"/>
  <c r="Q1012" i="1" s="1"/>
  <c r="N1013" i="1"/>
  <c r="O1013" i="1"/>
  <c r="P1013" i="1"/>
  <c r="S1013" i="1"/>
  <c r="M1013" i="1" s="1"/>
  <c r="T1013" i="1"/>
  <c r="Q1013" i="1" s="1"/>
  <c r="N1014" i="1"/>
  <c r="O1014" i="1"/>
  <c r="P1014" i="1"/>
  <c r="S1014" i="1"/>
  <c r="M1014" i="1" s="1"/>
  <c r="T1014" i="1"/>
  <c r="Q1014" i="1" s="1"/>
  <c r="N1015" i="1"/>
  <c r="O1015" i="1"/>
  <c r="P1015" i="1"/>
  <c r="S1015" i="1"/>
  <c r="M1015" i="1" s="1"/>
  <c r="T1015" i="1"/>
  <c r="Q1015" i="1" s="1"/>
  <c r="N1016" i="1"/>
  <c r="O1016" i="1"/>
  <c r="P1016" i="1"/>
  <c r="S1016" i="1"/>
  <c r="M1016" i="1" s="1"/>
  <c r="T1016" i="1"/>
  <c r="Q1016" i="1" s="1"/>
  <c r="N1017" i="1"/>
  <c r="O1017" i="1"/>
  <c r="P1017" i="1"/>
  <c r="S1017" i="1"/>
  <c r="M1017" i="1" s="1"/>
  <c r="T1017" i="1"/>
  <c r="Q1017" i="1" s="1"/>
  <c r="N1018" i="1"/>
  <c r="O1018" i="1"/>
  <c r="P1018" i="1"/>
  <c r="S1018" i="1"/>
  <c r="M1018" i="1" s="1"/>
  <c r="T1018" i="1"/>
  <c r="N1019" i="1"/>
  <c r="O1019" i="1"/>
  <c r="P1019" i="1"/>
  <c r="S1019" i="1"/>
  <c r="M1019" i="1" s="1"/>
  <c r="T1019" i="1"/>
  <c r="N1020" i="1"/>
  <c r="O1020" i="1"/>
  <c r="P1020" i="1"/>
  <c r="S1020" i="1"/>
  <c r="M1020" i="1" s="1"/>
  <c r="T1020" i="1"/>
  <c r="Q1020" i="1" s="1"/>
  <c r="N1021" i="1"/>
  <c r="O1021" i="1"/>
  <c r="P1021" i="1"/>
  <c r="S1021" i="1"/>
  <c r="M1021" i="1" s="1"/>
  <c r="T1021" i="1"/>
  <c r="Q1021" i="1" s="1"/>
  <c r="N1022" i="1"/>
  <c r="O1022" i="1"/>
  <c r="P1022" i="1"/>
  <c r="S1022" i="1"/>
  <c r="M1022" i="1" s="1"/>
  <c r="T1022" i="1"/>
  <c r="Q1022" i="1" s="1"/>
  <c r="N1023" i="1"/>
  <c r="O1023" i="1"/>
  <c r="P1023" i="1"/>
  <c r="S1023" i="1"/>
  <c r="M1023" i="1" s="1"/>
  <c r="T1023" i="1"/>
  <c r="Q1023" i="1" s="1"/>
  <c r="N1024" i="1"/>
  <c r="O1024" i="1"/>
  <c r="P1024" i="1"/>
  <c r="S1024" i="1"/>
  <c r="M1024" i="1" s="1"/>
  <c r="T1024" i="1"/>
  <c r="Q1024" i="1" s="1"/>
  <c r="N1025" i="1"/>
  <c r="O1025" i="1"/>
  <c r="P1025" i="1"/>
  <c r="S1025" i="1"/>
  <c r="M1025" i="1" s="1"/>
  <c r="T1025" i="1"/>
  <c r="Q1025" i="1" s="1"/>
  <c r="N1026" i="1"/>
  <c r="O1026" i="1"/>
  <c r="P1026" i="1"/>
  <c r="S1026" i="1"/>
  <c r="M1026" i="1" s="1"/>
  <c r="T1026" i="1"/>
  <c r="N1027" i="1"/>
  <c r="O1027" i="1"/>
  <c r="P1027" i="1"/>
  <c r="S1027" i="1"/>
  <c r="M1027" i="1" s="1"/>
  <c r="T1027" i="1"/>
  <c r="N1028" i="1"/>
  <c r="O1028" i="1"/>
  <c r="P1028" i="1"/>
  <c r="S1028" i="1"/>
  <c r="M1028" i="1" s="1"/>
  <c r="T1028" i="1"/>
  <c r="Q1028" i="1" s="1"/>
  <c r="N1029" i="1"/>
  <c r="O1029" i="1"/>
  <c r="P1029" i="1"/>
  <c r="S1029" i="1"/>
  <c r="M1029" i="1" s="1"/>
  <c r="T1029" i="1"/>
  <c r="Q1029" i="1" s="1"/>
  <c r="N1030" i="1"/>
  <c r="O1030" i="1"/>
  <c r="P1030" i="1"/>
  <c r="S1030" i="1"/>
  <c r="M1030" i="1" s="1"/>
  <c r="T1030" i="1"/>
  <c r="Q1030" i="1" s="1"/>
  <c r="N1031" i="1"/>
  <c r="O1031" i="1"/>
  <c r="P1031" i="1"/>
  <c r="S1031" i="1"/>
  <c r="M1031" i="1" s="1"/>
  <c r="T1031" i="1"/>
  <c r="Q1031" i="1" s="1"/>
  <c r="N1032" i="1"/>
  <c r="O1032" i="1"/>
  <c r="P1032" i="1"/>
  <c r="S1032" i="1"/>
  <c r="M1032" i="1" s="1"/>
  <c r="T1032" i="1"/>
  <c r="Q1032" i="1" s="1"/>
  <c r="N1033" i="1"/>
  <c r="O1033" i="1"/>
  <c r="P1033" i="1"/>
  <c r="S1033" i="1"/>
  <c r="M1033" i="1" s="1"/>
  <c r="T1033" i="1"/>
  <c r="Q1033" i="1" s="1"/>
  <c r="N1034" i="1"/>
  <c r="O1034" i="1"/>
  <c r="P1034" i="1"/>
  <c r="S1034" i="1"/>
  <c r="M1034" i="1" s="1"/>
  <c r="T1034" i="1"/>
  <c r="Q1034" i="1" s="1"/>
  <c r="N1035" i="1"/>
  <c r="O1035" i="1"/>
  <c r="P1035" i="1"/>
  <c r="S1035" i="1"/>
  <c r="M1035" i="1" s="1"/>
  <c r="T1035" i="1"/>
  <c r="Q1035" i="1" s="1"/>
  <c r="N1036" i="1"/>
  <c r="O1036" i="1"/>
  <c r="P1036" i="1"/>
  <c r="S1036" i="1"/>
  <c r="M1036" i="1" s="1"/>
  <c r="T1036" i="1"/>
  <c r="Q1036" i="1" s="1"/>
  <c r="N1037" i="1"/>
  <c r="O1037" i="1"/>
  <c r="P1037" i="1"/>
  <c r="S1037" i="1"/>
  <c r="M1037" i="1" s="1"/>
  <c r="T1037" i="1"/>
  <c r="Q1037" i="1" s="1"/>
  <c r="N1038" i="1"/>
  <c r="O1038" i="1"/>
  <c r="P1038" i="1"/>
  <c r="S1038" i="1"/>
  <c r="M1038" i="1" s="1"/>
  <c r="T1038" i="1"/>
  <c r="N1039" i="1"/>
  <c r="O1039" i="1"/>
  <c r="P1039" i="1"/>
  <c r="S1039" i="1"/>
  <c r="M1039" i="1" s="1"/>
  <c r="T1039" i="1"/>
  <c r="N1040" i="1"/>
  <c r="O1040" i="1"/>
  <c r="P1040" i="1"/>
  <c r="S1040" i="1"/>
  <c r="M1040" i="1" s="1"/>
  <c r="T1040" i="1"/>
  <c r="N1041" i="1"/>
  <c r="O1041" i="1"/>
  <c r="P1041" i="1"/>
  <c r="S1041" i="1"/>
  <c r="M1041" i="1" s="1"/>
  <c r="T1041" i="1"/>
  <c r="N1042" i="1"/>
  <c r="O1042" i="1"/>
  <c r="P1042" i="1"/>
  <c r="S1042" i="1"/>
  <c r="M1042" i="1" s="1"/>
  <c r="T1042" i="1"/>
  <c r="N1043" i="1"/>
  <c r="O1043" i="1"/>
  <c r="P1043" i="1"/>
  <c r="S1043" i="1"/>
  <c r="M1043" i="1" s="1"/>
  <c r="T1043" i="1"/>
  <c r="N1044" i="1"/>
  <c r="O1044" i="1"/>
  <c r="P1044" i="1"/>
  <c r="S1044" i="1"/>
  <c r="M1044" i="1" s="1"/>
  <c r="T1044" i="1"/>
  <c r="N1045" i="1"/>
  <c r="O1045" i="1"/>
  <c r="P1045" i="1"/>
  <c r="S1045" i="1"/>
  <c r="M1045" i="1" s="1"/>
  <c r="T1045" i="1"/>
  <c r="N1046" i="1"/>
  <c r="O1046" i="1"/>
  <c r="P1046" i="1"/>
  <c r="S1046" i="1"/>
  <c r="M1046" i="1" s="1"/>
  <c r="T1046" i="1"/>
  <c r="N1047" i="1"/>
  <c r="O1047" i="1"/>
  <c r="P1047" i="1"/>
  <c r="S1047" i="1"/>
  <c r="M1047" i="1" s="1"/>
  <c r="T1047" i="1"/>
  <c r="N1048" i="1"/>
  <c r="O1048" i="1"/>
  <c r="P1048" i="1"/>
  <c r="S1048" i="1"/>
  <c r="M1048" i="1" s="1"/>
  <c r="T1048" i="1"/>
  <c r="N1049" i="1"/>
  <c r="O1049" i="1"/>
  <c r="P1049" i="1"/>
  <c r="S1049" i="1"/>
  <c r="M1049" i="1" s="1"/>
  <c r="T1049" i="1"/>
  <c r="N1050" i="1"/>
  <c r="O1050" i="1"/>
  <c r="P1050" i="1"/>
  <c r="S1050" i="1"/>
  <c r="M1050" i="1" s="1"/>
  <c r="T1050" i="1"/>
  <c r="N1051" i="1"/>
  <c r="O1051" i="1"/>
  <c r="P1051" i="1"/>
  <c r="S1051" i="1"/>
  <c r="M1051" i="1" s="1"/>
  <c r="T1051" i="1"/>
  <c r="N1052" i="1"/>
  <c r="O1052" i="1"/>
  <c r="P1052" i="1"/>
  <c r="S1052" i="1"/>
  <c r="M1052" i="1" s="1"/>
  <c r="T1052" i="1"/>
  <c r="N1053" i="1"/>
  <c r="O1053" i="1"/>
  <c r="P1053" i="1"/>
  <c r="S1053" i="1"/>
  <c r="M1053" i="1" s="1"/>
  <c r="T1053" i="1"/>
  <c r="N1054" i="1"/>
  <c r="O1054" i="1"/>
  <c r="P1054" i="1"/>
  <c r="S1054" i="1"/>
  <c r="M1054" i="1" s="1"/>
  <c r="T1054" i="1"/>
  <c r="N1055" i="1"/>
  <c r="O1055" i="1"/>
  <c r="P1055" i="1"/>
  <c r="S1055" i="1"/>
  <c r="M1055" i="1" s="1"/>
  <c r="T1055" i="1"/>
  <c r="N1056" i="1"/>
  <c r="O1056" i="1"/>
  <c r="P1056" i="1"/>
  <c r="S1056" i="1"/>
  <c r="M1056" i="1" s="1"/>
  <c r="T1056" i="1"/>
  <c r="N1057" i="1"/>
  <c r="O1057" i="1"/>
  <c r="P1057" i="1"/>
  <c r="S1057" i="1"/>
  <c r="M1057" i="1" s="1"/>
  <c r="T1057" i="1"/>
  <c r="N1058" i="1"/>
  <c r="O1058" i="1"/>
  <c r="P1058" i="1"/>
  <c r="S1058" i="1"/>
  <c r="M1058" i="1" s="1"/>
  <c r="T1058" i="1"/>
  <c r="N1059" i="1"/>
  <c r="O1059" i="1"/>
  <c r="P1059" i="1"/>
  <c r="S1059" i="1"/>
  <c r="M1059" i="1" s="1"/>
  <c r="T1059" i="1"/>
  <c r="N1060" i="1"/>
  <c r="O1060" i="1"/>
  <c r="P1060" i="1"/>
  <c r="S1060" i="1"/>
  <c r="M1060" i="1" s="1"/>
  <c r="T1060" i="1"/>
  <c r="N1061" i="1"/>
  <c r="O1061" i="1"/>
  <c r="P1061" i="1"/>
  <c r="S1061" i="1"/>
  <c r="M1061" i="1" s="1"/>
  <c r="T1061" i="1"/>
  <c r="N1062" i="1"/>
  <c r="O1062" i="1"/>
  <c r="P1062" i="1"/>
  <c r="S1062" i="1"/>
  <c r="M1062" i="1" s="1"/>
  <c r="T1062" i="1"/>
  <c r="N1063" i="1"/>
  <c r="O1063" i="1"/>
  <c r="P1063" i="1"/>
  <c r="S1063" i="1"/>
  <c r="M1063" i="1" s="1"/>
  <c r="T1063" i="1"/>
  <c r="N1064" i="1"/>
  <c r="O1064" i="1"/>
  <c r="P1064" i="1"/>
  <c r="S1064" i="1"/>
  <c r="M1064" i="1" s="1"/>
  <c r="T1064" i="1"/>
  <c r="N1065" i="1"/>
  <c r="O1065" i="1"/>
  <c r="P1065" i="1"/>
  <c r="S1065" i="1"/>
  <c r="M1065" i="1" s="1"/>
  <c r="T1065" i="1"/>
  <c r="N1066" i="1"/>
  <c r="O1066" i="1"/>
  <c r="P1066" i="1"/>
  <c r="S1066" i="1"/>
  <c r="M1066" i="1" s="1"/>
  <c r="T1066" i="1"/>
  <c r="N1067" i="1"/>
  <c r="O1067" i="1"/>
  <c r="P1067" i="1"/>
  <c r="S1067" i="1"/>
  <c r="M1067" i="1" s="1"/>
  <c r="T1067" i="1"/>
  <c r="N1068" i="1"/>
  <c r="O1068" i="1"/>
  <c r="P1068" i="1"/>
  <c r="S1068" i="1"/>
  <c r="M1068" i="1" s="1"/>
  <c r="T1068" i="1"/>
  <c r="N1069" i="1"/>
  <c r="O1069" i="1"/>
  <c r="P1069" i="1"/>
  <c r="S1069" i="1"/>
  <c r="M1069" i="1" s="1"/>
  <c r="T1069" i="1"/>
  <c r="N1070" i="1"/>
  <c r="O1070" i="1"/>
  <c r="P1070" i="1"/>
  <c r="S1070" i="1"/>
  <c r="M1070" i="1" s="1"/>
  <c r="T1070" i="1"/>
  <c r="N1071" i="1"/>
  <c r="O1071" i="1"/>
  <c r="P1071" i="1"/>
  <c r="S1071" i="1"/>
  <c r="M1071" i="1" s="1"/>
  <c r="T1071" i="1"/>
  <c r="N1072" i="1"/>
  <c r="O1072" i="1"/>
  <c r="P1072" i="1"/>
  <c r="S1072" i="1"/>
  <c r="M1072" i="1" s="1"/>
  <c r="T1072" i="1"/>
  <c r="N1073" i="1"/>
  <c r="O1073" i="1"/>
  <c r="P1073" i="1"/>
  <c r="S1073" i="1"/>
  <c r="M1073" i="1" s="1"/>
  <c r="T1073" i="1"/>
  <c r="N1074" i="1"/>
  <c r="O1074" i="1"/>
  <c r="P1074" i="1"/>
  <c r="S1074" i="1"/>
  <c r="M1074" i="1" s="1"/>
  <c r="T1074" i="1"/>
  <c r="N1075" i="1"/>
  <c r="O1075" i="1"/>
  <c r="P1075" i="1"/>
  <c r="S1075" i="1"/>
  <c r="M1075" i="1" s="1"/>
  <c r="T1075" i="1"/>
  <c r="N1076" i="1"/>
  <c r="O1076" i="1"/>
  <c r="P1076" i="1"/>
  <c r="S1076" i="1"/>
  <c r="M1076" i="1" s="1"/>
  <c r="T1076" i="1"/>
  <c r="N1077" i="1"/>
  <c r="O1077" i="1"/>
  <c r="P1077" i="1"/>
  <c r="S1077" i="1"/>
  <c r="M1077" i="1" s="1"/>
  <c r="T1077" i="1"/>
  <c r="N1078" i="1"/>
  <c r="O1078" i="1"/>
  <c r="P1078" i="1"/>
  <c r="S1078" i="1"/>
  <c r="M1078" i="1" s="1"/>
  <c r="T1078" i="1"/>
  <c r="N1079" i="1"/>
  <c r="O1079" i="1"/>
  <c r="P1079" i="1"/>
  <c r="S1079" i="1"/>
  <c r="M1079" i="1" s="1"/>
  <c r="T1079" i="1"/>
  <c r="N1080" i="1"/>
  <c r="O1080" i="1"/>
  <c r="P1080" i="1"/>
  <c r="S1080" i="1"/>
  <c r="M1080" i="1" s="1"/>
  <c r="T1080" i="1"/>
  <c r="N1081" i="1"/>
  <c r="O1081" i="1"/>
  <c r="P1081" i="1"/>
  <c r="S1081" i="1"/>
  <c r="M1081" i="1" s="1"/>
  <c r="T1081" i="1"/>
  <c r="N1082" i="1"/>
  <c r="O1082" i="1"/>
  <c r="P1082" i="1"/>
  <c r="S1082" i="1"/>
  <c r="M1082" i="1" s="1"/>
  <c r="T1082" i="1"/>
  <c r="N1083" i="1"/>
  <c r="O1083" i="1"/>
  <c r="P1083" i="1"/>
  <c r="S1083" i="1"/>
  <c r="M1083" i="1" s="1"/>
  <c r="T1083" i="1"/>
  <c r="N1084" i="1"/>
  <c r="O1084" i="1"/>
  <c r="P1084" i="1"/>
  <c r="S1084" i="1"/>
  <c r="M1084" i="1" s="1"/>
  <c r="T1084" i="1"/>
  <c r="N1085" i="1"/>
  <c r="O1085" i="1"/>
  <c r="P1085" i="1"/>
  <c r="S1085" i="1"/>
  <c r="M1085" i="1" s="1"/>
  <c r="T1085" i="1"/>
  <c r="N1086" i="1"/>
  <c r="O1086" i="1"/>
  <c r="P1086" i="1"/>
  <c r="S1086" i="1"/>
  <c r="M1086" i="1" s="1"/>
  <c r="T1086" i="1"/>
  <c r="N1087" i="1"/>
  <c r="O1087" i="1"/>
  <c r="P1087" i="1"/>
  <c r="S1087" i="1"/>
  <c r="M1087" i="1" s="1"/>
  <c r="T1087" i="1"/>
  <c r="N1088" i="1"/>
  <c r="O1088" i="1"/>
  <c r="P1088" i="1"/>
  <c r="S1088" i="1"/>
  <c r="M1088" i="1" s="1"/>
  <c r="T1088" i="1"/>
  <c r="N1089" i="1"/>
  <c r="O1089" i="1"/>
  <c r="P1089" i="1"/>
  <c r="S1089" i="1"/>
  <c r="M1089" i="1" s="1"/>
  <c r="T1089" i="1"/>
  <c r="N1090" i="1"/>
  <c r="O1090" i="1"/>
  <c r="P1090" i="1"/>
  <c r="S1090" i="1"/>
  <c r="M1090" i="1" s="1"/>
  <c r="T1090" i="1"/>
  <c r="N1091" i="1"/>
  <c r="O1091" i="1"/>
  <c r="P1091" i="1"/>
  <c r="S1091" i="1"/>
  <c r="M1091" i="1" s="1"/>
  <c r="T1091" i="1"/>
  <c r="N1092" i="1"/>
  <c r="O1092" i="1"/>
  <c r="P1092" i="1"/>
  <c r="S1092" i="1"/>
  <c r="M1092" i="1" s="1"/>
  <c r="T1092" i="1"/>
  <c r="N1093" i="1"/>
  <c r="O1093" i="1"/>
  <c r="P1093" i="1"/>
  <c r="S1093" i="1"/>
  <c r="M1093" i="1" s="1"/>
  <c r="T1093" i="1"/>
  <c r="N1094" i="1"/>
  <c r="O1094" i="1"/>
  <c r="P1094" i="1"/>
  <c r="S1094" i="1"/>
  <c r="M1094" i="1" s="1"/>
  <c r="T1094" i="1"/>
  <c r="N1095" i="1"/>
  <c r="O1095" i="1"/>
  <c r="P1095" i="1"/>
  <c r="S1095" i="1"/>
  <c r="M1095" i="1" s="1"/>
  <c r="T1095" i="1"/>
  <c r="N1096" i="1"/>
  <c r="O1096" i="1"/>
  <c r="P1096" i="1"/>
  <c r="S1096" i="1"/>
  <c r="M1096" i="1" s="1"/>
  <c r="T1096" i="1"/>
  <c r="N1097" i="1"/>
  <c r="O1097" i="1"/>
  <c r="P1097" i="1"/>
  <c r="S1097" i="1"/>
  <c r="M1097" i="1" s="1"/>
  <c r="T1097" i="1"/>
  <c r="N1098" i="1"/>
  <c r="O1098" i="1"/>
  <c r="P1098" i="1"/>
  <c r="S1098" i="1"/>
  <c r="M1098" i="1" s="1"/>
  <c r="T1098" i="1"/>
  <c r="N1099" i="1"/>
  <c r="O1099" i="1"/>
  <c r="P1099" i="1"/>
  <c r="S1099" i="1"/>
  <c r="M1099" i="1" s="1"/>
  <c r="T1099" i="1"/>
  <c r="N1100" i="1"/>
  <c r="O1100" i="1"/>
  <c r="P1100" i="1"/>
  <c r="S1100" i="1"/>
  <c r="M1100" i="1" s="1"/>
  <c r="T1100" i="1"/>
  <c r="R1100" i="1" s="1"/>
  <c r="N1101" i="1"/>
  <c r="O1101" i="1"/>
  <c r="P1101" i="1"/>
  <c r="S1101" i="1"/>
  <c r="M1101" i="1" s="1"/>
  <c r="T1101" i="1"/>
  <c r="R1101" i="1" s="1"/>
  <c r="N1102" i="1"/>
  <c r="O1102" i="1"/>
  <c r="P1102" i="1"/>
  <c r="S1102" i="1"/>
  <c r="M1102" i="1" s="1"/>
  <c r="T1102" i="1"/>
  <c r="R1102" i="1" s="1"/>
  <c r="N1103" i="1"/>
  <c r="O1103" i="1"/>
  <c r="P1103" i="1"/>
  <c r="S1103" i="1"/>
  <c r="M1103" i="1" s="1"/>
  <c r="T1103" i="1"/>
  <c r="R1103" i="1" s="1"/>
  <c r="N1104" i="1"/>
  <c r="O1104" i="1"/>
  <c r="P1104" i="1"/>
  <c r="S1104" i="1"/>
  <c r="M1104" i="1" s="1"/>
  <c r="T1104" i="1"/>
  <c r="R1104" i="1" s="1"/>
  <c r="N1105" i="1"/>
  <c r="O1105" i="1"/>
  <c r="P1105" i="1"/>
  <c r="S1105" i="1"/>
  <c r="M1105" i="1" s="1"/>
  <c r="T1105" i="1"/>
  <c r="R1105" i="1" s="1"/>
  <c r="N1106" i="1"/>
  <c r="O1106" i="1"/>
  <c r="P1106" i="1"/>
  <c r="S1106" i="1"/>
  <c r="M1106" i="1" s="1"/>
  <c r="T1106" i="1"/>
  <c r="R1106" i="1" s="1"/>
  <c r="N1107" i="1"/>
  <c r="O1107" i="1"/>
  <c r="P1107" i="1"/>
  <c r="S1107" i="1"/>
  <c r="M1107" i="1" s="1"/>
  <c r="T1107" i="1"/>
  <c r="R1107" i="1" s="1"/>
  <c r="N1108" i="1"/>
  <c r="O1108" i="1"/>
  <c r="P1108" i="1"/>
  <c r="S1108" i="1"/>
  <c r="M1108" i="1" s="1"/>
  <c r="T1108" i="1"/>
  <c r="R1108" i="1" s="1"/>
  <c r="N1109" i="1"/>
  <c r="O1109" i="1"/>
  <c r="P1109" i="1"/>
  <c r="S1109" i="1"/>
  <c r="M1109" i="1" s="1"/>
  <c r="T1109" i="1"/>
  <c r="R1109" i="1" s="1"/>
  <c r="N1110" i="1"/>
  <c r="O1110" i="1"/>
  <c r="P1110" i="1"/>
  <c r="S1110" i="1"/>
  <c r="M1110" i="1" s="1"/>
  <c r="T1110" i="1"/>
  <c r="N1111" i="1"/>
  <c r="O1111" i="1"/>
  <c r="P1111" i="1"/>
  <c r="S1111" i="1"/>
  <c r="M1111" i="1" s="1"/>
  <c r="T1111" i="1"/>
  <c r="R1111" i="1" s="1"/>
  <c r="N1112" i="1"/>
  <c r="O1112" i="1"/>
  <c r="P1112" i="1"/>
  <c r="S1112" i="1"/>
  <c r="M1112" i="1" s="1"/>
  <c r="T1112" i="1"/>
  <c r="R1112" i="1" s="1"/>
  <c r="N1113" i="1"/>
  <c r="O1113" i="1"/>
  <c r="P1113" i="1"/>
  <c r="S1113" i="1"/>
  <c r="M1113" i="1" s="1"/>
  <c r="T1113" i="1"/>
  <c r="R1113" i="1" s="1"/>
  <c r="N1114" i="1"/>
  <c r="O1114" i="1"/>
  <c r="P1114" i="1"/>
  <c r="S1114" i="1"/>
  <c r="M1114" i="1" s="1"/>
  <c r="T1114" i="1"/>
  <c r="N1115" i="1"/>
  <c r="O1115" i="1"/>
  <c r="P1115" i="1"/>
  <c r="S1115" i="1"/>
  <c r="M1115" i="1" s="1"/>
  <c r="T1115" i="1"/>
  <c r="R1115" i="1" s="1"/>
  <c r="N1116" i="1"/>
  <c r="O1116" i="1"/>
  <c r="P1116" i="1"/>
  <c r="S1116" i="1"/>
  <c r="M1116" i="1" s="1"/>
  <c r="T1116" i="1"/>
  <c r="R1116" i="1" s="1"/>
  <c r="N1117" i="1"/>
  <c r="O1117" i="1"/>
  <c r="P1117" i="1"/>
  <c r="S1117" i="1"/>
  <c r="M1117" i="1" s="1"/>
  <c r="T1117" i="1"/>
  <c r="R1117" i="1" s="1"/>
  <c r="N1118" i="1"/>
  <c r="O1118" i="1"/>
  <c r="P1118" i="1"/>
  <c r="S1118" i="1"/>
  <c r="M1118" i="1" s="1"/>
  <c r="T1118" i="1"/>
  <c r="N1119" i="1"/>
  <c r="O1119" i="1"/>
  <c r="P1119" i="1"/>
  <c r="S1119" i="1"/>
  <c r="M1119" i="1" s="1"/>
  <c r="T1119" i="1"/>
  <c r="N1120" i="1"/>
  <c r="O1120" i="1"/>
  <c r="P1120" i="1"/>
  <c r="S1120" i="1"/>
  <c r="M1120" i="1" s="1"/>
  <c r="T1120" i="1"/>
  <c r="R1120" i="1" s="1"/>
  <c r="N1121" i="1"/>
  <c r="O1121" i="1"/>
  <c r="P1121" i="1"/>
  <c r="S1121" i="1"/>
  <c r="M1121" i="1" s="1"/>
  <c r="T1121" i="1"/>
  <c r="R1121" i="1" s="1"/>
  <c r="N1122" i="1"/>
  <c r="O1122" i="1"/>
  <c r="P1122" i="1"/>
  <c r="S1122" i="1"/>
  <c r="M1122" i="1" s="1"/>
  <c r="T1122" i="1"/>
  <c r="R1122" i="1" s="1"/>
  <c r="N1123" i="1"/>
  <c r="O1123" i="1"/>
  <c r="P1123" i="1"/>
  <c r="S1123" i="1"/>
  <c r="M1123" i="1" s="1"/>
  <c r="T1123" i="1"/>
  <c r="R1123" i="1" s="1"/>
  <c r="N1124" i="1"/>
  <c r="O1124" i="1"/>
  <c r="P1124" i="1"/>
  <c r="S1124" i="1"/>
  <c r="M1124" i="1" s="1"/>
  <c r="T1124" i="1"/>
  <c r="R1124" i="1" s="1"/>
  <c r="N1125" i="1"/>
  <c r="O1125" i="1"/>
  <c r="P1125" i="1"/>
  <c r="S1125" i="1"/>
  <c r="M1125" i="1" s="1"/>
  <c r="T1125" i="1"/>
  <c r="R1125" i="1" s="1"/>
  <c r="N1126" i="1"/>
  <c r="O1126" i="1"/>
  <c r="P1126" i="1"/>
  <c r="S1126" i="1"/>
  <c r="M1126" i="1" s="1"/>
  <c r="T1126" i="1"/>
  <c r="N1127" i="1"/>
  <c r="O1127" i="1"/>
  <c r="P1127" i="1"/>
  <c r="S1127" i="1"/>
  <c r="M1127" i="1" s="1"/>
  <c r="T1127" i="1"/>
  <c r="N1128" i="1"/>
  <c r="O1128" i="1"/>
  <c r="P1128" i="1"/>
  <c r="S1128" i="1"/>
  <c r="M1128" i="1" s="1"/>
  <c r="T1128" i="1"/>
  <c r="R1128" i="1" s="1"/>
  <c r="N1129" i="1"/>
  <c r="O1129" i="1"/>
  <c r="P1129" i="1"/>
  <c r="S1129" i="1"/>
  <c r="M1129" i="1" s="1"/>
  <c r="T1129" i="1"/>
  <c r="R1129" i="1" s="1"/>
  <c r="N1130" i="1"/>
  <c r="O1130" i="1"/>
  <c r="P1130" i="1"/>
  <c r="S1130" i="1"/>
  <c r="M1130" i="1" s="1"/>
  <c r="T1130" i="1"/>
  <c r="R1130" i="1" s="1"/>
  <c r="N1131" i="1"/>
  <c r="O1131" i="1"/>
  <c r="P1131" i="1"/>
  <c r="S1131" i="1"/>
  <c r="M1131" i="1" s="1"/>
  <c r="T1131" i="1"/>
  <c r="R1131" i="1" s="1"/>
  <c r="N1132" i="1"/>
  <c r="O1132" i="1"/>
  <c r="P1132" i="1"/>
  <c r="S1132" i="1"/>
  <c r="M1132" i="1" s="1"/>
  <c r="T1132" i="1"/>
  <c r="R1132" i="1" s="1"/>
  <c r="N1133" i="1"/>
  <c r="O1133" i="1"/>
  <c r="P1133" i="1"/>
  <c r="S1133" i="1"/>
  <c r="M1133" i="1" s="1"/>
  <c r="T1133" i="1"/>
  <c r="R1133" i="1" s="1"/>
  <c r="N1134" i="1"/>
  <c r="O1134" i="1"/>
  <c r="P1134" i="1"/>
  <c r="S1134" i="1"/>
  <c r="M1134" i="1" s="1"/>
  <c r="T1134" i="1"/>
  <c r="N1135" i="1"/>
  <c r="O1135" i="1"/>
  <c r="P1135" i="1"/>
  <c r="S1135" i="1"/>
  <c r="M1135" i="1" s="1"/>
  <c r="T1135" i="1"/>
  <c r="N1136" i="1"/>
  <c r="O1136" i="1"/>
  <c r="P1136" i="1"/>
  <c r="S1136" i="1"/>
  <c r="M1136" i="1" s="1"/>
  <c r="T1136" i="1"/>
  <c r="R1136" i="1" s="1"/>
  <c r="N1137" i="1"/>
  <c r="O1137" i="1"/>
  <c r="P1137" i="1"/>
  <c r="S1137" i="1"/>
  <c r="M1137" i="1" s="1"/>
  <c r="T1137" i="1"/>
  <c r="R1137" i="1" s="1"/>
  <c r="N1138" i="1"/>
  <c r="O1138" i="1"/>
  <c r="P1138" i="1"/>
  <c r="S1138" i="1"/>
  <c r="M1138" i="1" s="1"/>
  <c r="T1138" i="1"/>
  <c r="R1138" i="1" s="1"/>
  <c r="N1139" i="1"/>
  <c r="O1139" i="1"/>
  <c r="P1139" i="1"/>
  <c r="S1139" i="1"/>
  <c r="M1139" i="1" s="1"/>
  <c r="T1139" i="1"/>
  <c r="R1139" i="1" s="1"/>
  <c r="N1140" i="1"/>
  <c r="O1140" i="1"/>
  <c r="P1140" i="1"/>
  <c r="S1140" i="1"/>
  <c r="M1140" i="1" s="1"/>
  <c r="T1140" i="1"/>
  <c r="R1140" i="1" s="1"/>
  <c r="N1141" i="1"/>
  <c r="O1141" i="1"/>
  <c r="P1141" i="1"/>
  <c r="S1141" i="1"/>
  <c r="M1141" i="1" s="1"/>
  <c r="T1141" i="1"/>
  <c r="R1141" i="1" s="1"/>
  <c r="N1142" i="1"/>
  <c r="O1142" i="1"/>
  <c r="P1142" i="1"/>
  <c r="S1142" i="1"/>
  <c r="M1142" i="1" s="1"/>
  <c r="T1142" i="1"/>
  <c r="R1142" i="1" s="1"/>
  <c r="N1143" i="1"/>
  <c r="O1143" i="1"/>
  <c r="P1143" i="1"/>
  <c r="S1143" i="1"/>
  <c r="M1143" i="1" s="1"/>
  <c r="T1143" i="1"/>
  <c r="N1144" i="1"/>
  <c r="O1144" i="1"/>
  <c r="P1144" i="1"/>
  <c r="S1144" i="1"/>
  <c r="M1144" i="1" s="1"/>
  <c r="T1144" i="1"/>
  <c r="R1144" i="1" s="1"/>
  <c r="N1145" i="1"/>
  <c r="O1145" i="1"/>
  <c r="P1145" i="1"/>
  <c r="S1145" i="1"/>
  <c r="M1145" i="1" s="1"/>
  <c r="T1145" i="1"/>
  <c r="R1145" i="1" s="1"/>
  <c r="N1146" i="1"/>
  <c r="O1146" i="1"/>
  <c r="P1146" i="1"/>
  <c r="S1146" i="1"/>
  <c r="M1146" i="1" s="1"/>
  <c r="T1146" i="1"/>
  <c r="R1146" i="1" s="1"/>
  <c r="N1147" i="1"/>
  <c r="O1147" i="1"/>
  <c r="P1147" i="1"/>
  <c r="S1147" i="1"/>
  <c r="M1147" i="1" s="1"/>
  <c r="T1147" i="1"/>
  <c r="R1147" i="1" s="1"/>
  <c r="N1148" i="1"/>
  <c r="O1148" i="1"/>
  <c r="P1148" i="1"/>
  <c r="S1148" i="1"/>
  <c r="M1148" i="1" s="1"/>
  <c r="T1148" i="1"/>
  <c r="R1148" i="1" s="1"/>
  <c r="N1149" i="1"/>
  <c r="O1149" i="1"/>
  <c r="P1149" i="1"/>
  <c r="S1149" i="1"/>
  <c r="M1149" i="1" s="1"/>
  <c r="T1149" i="1"/>
  <c r="R1149" i="1" s="1"/>
  <c r="N1150" i="1"/>
  <c r="O1150" i="1"/>
  <c r="P1150" i="1"/>
  <c r="S1150" i="1"/>
  <c r="M1150" i="1" s="1"/>
  <c r="T1150" i="1"/>
  <c r="R1150" i="1" s="1"/>
  <c r="N1151" i="1"/>
  <c r="O1151" i="1"/>
  <c r="P1151" i="1"/>
  <c r="S1151" i="1"/>
  <c r="M1151" i="1" s="1"/>
  <c r="T1151" i="1"/>
  <c r="N1152" i="1"/>
  <c r="O1152" i="1"/>
  <c r="P1152" i="1"/>
  <c r="S1152" i="1"/>
  <c r="M1152" i="1" s="1"/>
  <c r="T1152" i="1"/>
  <c r="R1152" i="1" s="1"/>
  <c r="N1153" i="1"/>
  <c r="O1153" i="1"/>
  <c r="P1153" i="1"/>
  <c r="S1153" i="1"/>
  <c r="M1153" i="1" s="1"/>
  <c r="T1153" i="1"/>
  <c r="R1153" i="1" s="1"/>
  <c r="N1154" i="1"/>
  <c r="O1154" i="1"/>
  <c r="P1154" i="1"/>
  <c r="S1154" i="1"/>
  <c r="M1154" i="1" s="1"/>
  <c r="T1154" i="1"/>
  <c r="R1154" i="1" s="1"/>
  <c r="N1155" i="1"/>
  <c r="O1155" i="1"/>
  <c r="P1155" i="1"/>
  <c r="S1155" i="1"/>
  <c r="M1155" i="1" s="1"/>
  <c r="T1155" i="1"/>
  <c r="R1155" i="1" s="1"/>
  <c r="N1156" i="1"/>
  <c r="O1156" i="1"/>
  <c r="P1156" i="1"/>
  <c r="S1156" i="1"/>
  <c r="M1156" i="1" s="1"/>
  <c r="T1156" i="1"/>
  <c r="R1156" i="1" s="1"/>
  <c r="N1157" i="1"/>
  <c r="O1157" i="1"/>
  <c r="P1157" i="1"/>
  <c r="S1157" i="1"/>
  <c r="M1157" i="1" s="1"/>
  <c r="T1157" i="1"/>
  <c r="R1157" i="1" s="1"/>
  <c r="N1158" i="1"/>
  <c r="O1158" i="1"/>
  <c r="P1158" i="1"/>
  <c r="S1158" i="1"/>
  <c r="M1158" i="1" s="1"/>
  <c r="T1158" i="1"/>
  <c r="R1158" i="1" s="1"/>
  <c r="N1159" i="1"/>
  <c r="O1159" i="1"/>
  <c r="P1159" i="1"/>
  <c r="S1159" i="1"/>
  <c r="M1159" i="1" s="1"/>
  <c r="T1159" i="1"/>
  <c r="N1160" i="1"/>
  <c r="O1160" i="1"/>
  <c r="P1160" i="1"/>
  <c r="S1160" i="1"/>
  <c r="M1160" i="1" s="1"/>
  <c r="T1160" i="1"/>
  <c r="R1160" i="1" s="1"/>
  <c r="N1161" i="1"/>
  <c r="O1161" i="1"/>
  <c r="P1161" i="1"/>
  <c r="S1161" i="1"/>
  <c r="M1161" i="1" s="1"/>
  <c r="T1161" i="1"/>
  <c r="R1161" i="1" s="1"/>
  <c r="N1162" i="1"/>
  <c r="O1162" i="1"/>
  <c r="P1162" i="1"/>
  <c r="S1162" i="1"/>
  <c r="M1162" i="1" s="1"/>
  <c r="T1162" i="1"/>
  <c r="R1162" i="1" s="1"/>
  <c r="N1163" i="1"/>
  <c r="O1163" i="1"/>
  <c r="P1163" i="1"/>
  <c r="S1163" i="1"/>
  <c r="M1163" i="1" s="1"/>
  <c r="T1163" i="1"/>
  <c r="R1163" i="1" s="1"/>
  <c r="N1164" i="1"/>
  <c r="O1164" i="1"/>
  <c r="P1164" i="1"/>
  <c r="S1164" i="1"/>
  <c r="M1164" i="1" s="1"/>
  <c r="T1164" i="1"/>
  <c r="R1164" i="1" s="1"/>
  <c r="N1165" i="1"/>
  <c r="O1165" i="1"/>
  <c r="P1165" i="1"/>
  <c r="S1165" i="1"/>
  <c r="M1165" i="1" s="1"/>
  <c r="T1165" i="1"/>
  <c r="R1165" i="1" s="1"/>
  <c r="N1166" i="1"/>
  <c r="O1166" i="1"/>
  <c r="P1166" i="1"/>
  <c r="S1166" i="1"/>
  <c r="M1166" i="1" s="1"/>
  <c r="T1166" i="1"/>
  <c r="R1166" i="1" s="1"/>
  <c r="N1167" i="1"/>
  <c r="O1167" i="1"/>
  <c r="P1167" i="1"/>
  <c r="S1167" i="1"/>
  <c r="M1167" i="1" s="1"/>
  <c r="T1167" i="1"/>
  <c r="N1168" i="1"/>
  <c r="O1168" i="1"/>
  <c r="P1168" i="1"/>
  <c r="S1168" i="1"/>
  <c r="M1168" i="1" s="1"/>
  <c r="T1168" i="1"/>
  <c r="R1168" i="1" s="1"/>
  <c r="N1169" i="1"/>
  <c r="O1169" i="1"/>
  <c r="P1169" i="1"/>
  <c r="S1169" i="1"/>
  <c r="M1169" i="1" s="1"/>
  <c r="T1169" i="1"/>
  <c r="R1169" i="1" s="1"/>
  <c r="N1170" i="1"/>
  <c r="O1170" i="1"/>
  <c r="P1170" i="1"/>
  <c r="S1170" i="1"/>
  <c r="M1170" i="1" s="1"/>
  <c r="T1170" i="1"/>
  <c r="R1170" i="1" s="1"/>
  <c r="N1171" i="1"/>
  <c r="O1171" i="1"/>
  <c r="P1171" i="1"/>
  <c r="S1171" i="1"/>
  <c r="M1171" i="1" s="1"/>
  <c r="T1171" i="1"/>
  <c r="R1171" i="1" s="1"/>
  <c r="N1172" i="1"/>
  <c r="O1172" i="1"/>
  <c r="P1172" i="1"/>
  <c r="S1172" i="1"/>
  <c r="M1172" i="1" s="1"/>
  <c r="T1172" i="1"/>
  <c r="R1172" i="1" s="1"/>
  <c r="N1173" i="1"/>
  <c r="O1173" i="1"/>
  <c r="P1173" i="1"/>
  <c r="S1173" i="1"/>
  <c r="M1173" i="1" s="1"/>
  <c r="T1173" i="1"/>
  <c r="R1173" i="1" s="1"/>
  <c r="N1174" i="1"/>
  <c r="O1174" i="1"/>
  <c r="P1174" i="1"/>
  <c r="S1174" i="1"/>
  <c r="M1174" i="1" s="1"/>
  <c r="T1174" i="1"/>
  <c r="R1174" i="1" s="1"/>
  <c r="N1175" i="1"/>
  <c r="O1175" i="1"/>
  <c r="P1175" i="1"/>
  <c r="S1175" i="1"/>
  <c r="M1175" i="1" s="1"/>
  <c r="T1175" i="1"/>
  <c r="N1176" i="1"/>
  <c r="O1176" i="1"/>
  <c r="P1176" i="1"/>
  <c r="S1176" i="1"/>
  <c r="M1176" i="1" s="1"/>
  <c r="T1176" i="1"/>
  <c r="R1176" i="1" s="1"/>
  <c r="N1177" i="1"/>
  <c r="O1177" i="1"/>
  <c r="P1177" i="1"/>
  <c r="S1177" i="1"/>
  <c r="M1177" i="1" s="1"/>
  <c r="T1177" i="1"/>
  <c r="R1177" i="1" s="1"/>
  <c r="N1178" i="1"/>
  <c r="O1178" i="1"/>
  <c r="P1178" i="1"/>
  <c r="S1178" i="1"/>
  <c r="M1178" i="1" s="1"/>
  <c r="T1178" i="1"/>
  <c r="R1178" i="1" s="1"/>
  <c r="N1179" i="1"/>
  <c r="O1179" i="1"/>
  <c r="P1179" i="1"/>
  <c r="S1179" i="1"/>
  <c r="M1179" i="1" s="1"/>
  <c r="T1179" i="1"/>
  <c r="R1179" i="1" s="1"/>
  <c r="N1180" i="1"/>
  <c r="O1180" i="1"/>
  <c r="P1180" i="1"/>
  <c r="S1180" i="1"/>
  <c r="M1180" i="1" s="1"/>
  <c r="T1180" i="1"/>
  <c r="R1180" i="1" s="1"/>
  <c r="N1181" i="1"/>
  <c r="O1181" i="1"/>
  <c r="P1181" i="1"/>
  <c r="S1181" i="1"/>
  <c r="M1181" i="1" s="1"/>
  <c r="T1181" i="1"/>
  <c r="R1181" i="1" s="1"/>
  <c r="N1182" i="1"/>
  <c r="O1182" i="1"/>
  <c r="P1182" i="1"/>
  <c r="S1182" i="1"/>
  <c r="M1182" i="1" s="1"/>
  <c r="T1182" i="1"/>
  <c r="R1182" i="1" s="1"/>
  <c r="N1183" i="1"/>
  <c r="O1183" i="1"/>
  <c r="P1183" i="1"/>
  <c r="S1183" i="1"/>
  <c r="M1183" i="1" s="1"/>
  <c r="T1183" i="1"/>
  <c r="R1183" i="1" s="1"/>
  <c r="N1184" i="1"/>
  <c r="O1184" i="1"/>
  <c r="P1184" i="1"/>
  <c r="S1184" i="1"/>
  <c r="M1184" i="1" s="1"/>
  <c r="T1184" i="1"/>
  <c r="R1184" i="1" s="1"/>
  <c r="N1185" i="1"/>
  <c r="O1185" i="1"/>
  <c r="P1185" i="1"/>
  <c r="S1185" i="1"/>
  <c r="M1185" i="1" s="1"/>
  <c r="T1185" i="1"/>
  <c r="R1185" i="1" s="1"/>
  <c r="N1186" i="1"/>
  <c r="O1186" i="1"/>
  <c r="P1186" i="1"/>
  <c r="S1186" i="1"/>
  <c r="M1186" i="1" s="1"/>
  <c r="T1186" i="1"/>
  <c r="R1186" i="1" s="1"/>
  <c r="N1187" i="1"/>
  <c r="O1187" i="1"/>
  <c r="P1187" i="1"/>
  <c r="S1187" i="1"/>
  <c r="M1187" i="1" s="1"/>
  <c r="T1187" i="1"/>
  <c r="R1187" i="1" s="1"/>
  <c r="N1188" i="1"/>
  <c r="O1188" i="1"/>
  <c r="P1188" i="1"/>
  <c r="S1188" i="1"/>
  <c r="M1188" i="1" s="1"/>
  <c r="T1188" i="1"/>
  <c r="R1188" i="1" s="1"/>
  <c r="N1189" i="1"/>
  <c r="O1189" i="1"/>
  <c r="P1189" i="1"/>
  <c r="S1189" i="1"/>
  <c r="M1189" i="1" s="1"/>
  <c r="T1189" i="1"/>
  <c r="R1189" i="1" s="1"/>
  <c r="N1190" i="1"/>
  <c r="O1190" i="1"/>
  <c r="P1190" i="1"/>
  <c r="S1190" i="1"/>
  <c r="M1190" i="1" s="1"/>
  <c r="T1190" i="1"/>
  <c r="R1190" i="1" s="1"/>
  <c r="N1191" i="1"/>
  <c r="O1191" i="1"/>
  <c r="P1191" i="1"/>
  <c r="S1191" i="1"/>
  <c r="M1191" i="1" s="1"/>
  <c r="T1191" i="1"/>
  <c r="R1191" i="1" s="1"/>
  <c r="N1192" i="1"/>
  <c r="O1192" i="1"/>
  <c r="P1192" i="1"/>
  <c r="S1192" i="1"/>
  <c r="M1192" i="1" s="1"/>
  <c r="T1192" i="1"/>
  <c r="R1192" i="1" s="1"/>
  <c r="N1193" i="1"/>
  <c r="O1193" i="1"/>
  <c r="P1193" i="1"/>
  <c r="S1193" i="1"/>
  <c r="M1193" i="1" s="1"/>
  <c r="T1193" i="1"/>
  <c r="R1193" i="1" s="1"/>
  <c r="N1194" i="1"/>
  <c r="O1194" i="1"/>
  <c r="P1194" i="1"/>
  <c r="S1194" i="1"/>
  <c r="M1194" i="1" s="1"/>
  <c r="T1194" i="1"/>
  <c r="R1194" i="1" s="1"/>
  <c r="N1195" i="1"/>
  <c r="O1195" i="1"/>
  <c r="P1195" i="1"/>
  <c r="S1195" i="1"/>
  <c r="M1195" i="1" s="1"/>
  <c r="T1195" i="1"/>
  <c r="R1195" i="1" s="1"/>
  <c r="N1196" i="1"/>
  <c r="O1196" i="1"/>
  <c r="P1196" i="1"/>
  <c r="S1196" i="1"/>
  <c r="M1196" i="1" s="1"/>
  <c r="T1196" i="1"/>
  <c r="R1196" i="1" s="1"/>
  <c r="N1197" i="1"/>
  <c r="O1197" i="1"/>
  <c r="P1197" i="1"/>
  <c r="S1197" i="1"/>
  <c r="M1197" i="1" s="1"/>
  <c r="T1197" i="1"/>
  <c r="R1197" i="1" s="1"/>
  <c r="N1198" i="1"/>
  <c r="O1198" i="1"/>
  <c r="P1198" i="1"/>
  <c r="S1198" i="1"/>
  <c r="M1198" i="1" s="1"/>
  <c r="T1198" i="1"/>
  <c r="R1198" i="1" s="1"/>
  <c r="N1199" i="1"/>
  <c r="O1199" i="1"/>
  <c r="P1199" i="1"/>
  <c r="S1199" i="1"/>
  <c r="M1199" i="1" s="1"/>
  <c r="T1199" i="1"/>
  <c r="R1199" i="1" s="1"/>
  <c r="N1200" i="1"/>
  <c r="O1200" i="1"/>
  <c r="P1200" i="1"/>
  <c r="S1200" i="1"/>
  <c r="M1200" i="1" s="1"/>
  <c r="T1200" i="1"/>
  <c r="R1200" i="1" s="1"/>
  <c r="N1201" i="1"/>
  <c r="O1201" i="1"/>
  <c r="P1201" i="1"/>
  <c r="S1201" i="1"/>
  <c r="M1201" i="1" s="1"/>
  <c r="T1201" i="1"/>
  <c r="R1201" i="1" s="1"/>
  <c r="N1202" i="1"/>
  <c r="O1202" i="1"/>
  <c r="P1202" i="1"/>
  <c r="S1202" i="1"/>
  <c r="M1202" i="1" s="1"/>
  <c r="T1202" i="1"/>
  <c r="R1202" i="1" s="1"/>
  <c r="N1203" i="1"/>
  <c r="O1203" i="1"/>
  <c r="P1203" i="1"/>
  <c r="S1203" i="1"/>
  <c r="M1203" i="1" s="1"/>
  <c r="T1203" i="1"/>
  <c r="R1203" i="1" s="1"/>
  <c r="N1204" i="1"/>
  <c r="O1204" i="1"/>
  <c r="P1204" i="1"/>
  <c r="S1204" i="1"/>
  <c r="M1204" i="1" s="1"/>
  <c r="T1204" i="1"/>
  <c r="R1204" i="1" s="1"/>
  <c r="N1205" i="1"/>
  <c r="O1205" i="1"/>
  <c r="P1205" i="1"/>
  <c r="S1205" i="1"/>
  <c r="M1205" i="1" s="1"/>
  <c r="T1205" i="1"/>
  <c r="R1205" i="1" s="1"/>
  <c r="N1206" i="1"/>
  <c r="O1206" i="1"/>
  <c r="P1206" i="1"/>
  <c r="S1206" i="1"/>
  <c r="M1206" i="1" s="1"/>
  <c r="T1206" i="1"/>
  <c r="R1206" i="1" s="1"/>
  <c r="N1207" i="1"/>
  <c r="O1207" i="1"/>
  <c r="P1207" i="1"/>
  <c r="S1207" i="1"/>
  <c r="M1207" i="1" s="1"/>
  <c r="T1207" i="1"/>
  <c r="R1207" i="1" s="1"/>
  <c r="N1208" i="1"/>
  <c r="O1208" i="1"/>
  <c r="P1208" i="1"/>
  <c r="S1208" i="1"/>
  <c r="M1208" i="1" s="1"/>
  <c r="T1208" i="1"/>
  <c r="R1208" i="1" s="1"/>
  <c r="N1209" i="1"/>
  <c r="O1209" i="1"/>
  <c r="P1209" i="1"/>
  <c r="S1209" i="1"/>
  <c r="M1209" i="1" s="1"/>
  <c r="T1209" i="1"/>
  <c r="R1209" i="1" s="1"/>
  <c r="N1210" i="1"/>
  <c r="O1210" i="1"/>
  <c r="P1210" i="1"/>
  <c r="S1210" i="1"/>
  <c r="M1210" i="1" s="1"/>
  <c r="T1210" i="1"/>
  <c r="R1210" i="1" s="1"/>
  <c r="N1211" i="1"/>
  <c r="O1211" i="1"/>
  <c r="P1211" i="1"/>
  <c r="S1211" i="1"/>
  <c r="M1211" i="1" s="1"/>
  <c r="T1211" i="1"/>
  <c r="R1211" i="1" s="1"/>
  <c r="N1212" i="1"/>
  <c r="O1212" i="1"/>
  <c r="P1212" i="1"/>
  <c r="S1212" i="1"/>
  <c r="M1212" i="1" s="1"/>
  <c r="T1212" i="1"/>
  <c r="R1212" i="1" s="1"/>
  <c r="N1213" i="1"/>
  <c r="O1213" i="1"/>
  <c r="P1213" i="1"/>
  <c r="S1213" i="1"/>
  <c r="M1213" i="1" s="1"/>
  <c r="T1213" i="1"/>
  <c r="R1213" i="1" s="1"/>
  <c r="N1214" i="1"/>
  <c r="O1214" i="1"/>
  <c r="P1214" i="1"/>
  <c r="S1214" i="1"/>
  <c r="M1214" i="1" s="1"/>
  <c r="T1214" i="1"/>
  <c r="R1214" i="1" s="1"/>
  <c r="N1215" i="1"/>
  <c r="O1215" i="1"/>
  <c r="P1215" i="1"/>
  <c r="S1215" i="1"/>
  <c r="M1215" i="1" s="1"/>
  <c r="T1215" i="1"/>
  <c r="R1215" i="1" s="1"/>
  <c r="N1216" i="1"/>
  <c r="O1216" i="1"/>
  <c r="P1216" i="1"/>
  <c r="S1216" i="1"/>
  <c r="M1216" i="1" s="1"/>
  <c r="T1216" i="1"/>
  <c r="R1216" i="1" s="1"/>
  <c r="N1217" i="1"/>
  <c r="O1217" i="1"/>
  <c r="P1217" i="1"/>
  <c r="S1217" i="1"/>
  <c r="M1217" i="1" s="1"/>
  <c r="T1217" i="1"/>
  <c r="R1217" i="1" s="1"/>
  <c r="N1218" i="1"/>
  <c r="O1218" i="1"/>
  <c r="P1218" i="1"/>
  <c r="S1218" i="1"/>
  <c r="M1218" i="1" s="1"/>
  <c r="T1218" i="1"/>
  <c r="R1218" i="1" s="1"/>
  <c r="N1219" i="1"/>
  <c r="O1219" i="1"/>
  <c r="P1219" i="1"/>
  <c r="S1219" i="1"/>
  <c r="M1219" i="1" s="1"/>
  <c r="T1219" i="1"/>
  <c r="R1219" i="1" s="1"/>
  <c r="N1220" i="1"/>
  <c r="O1220" i="1"/>
  <c r="P1220" i="1"/>
  <c r="S1220" i="1"/>
  <c r="M1220" i="1" s="1"/>
  <c r="T1220" i="1"/>
  <c r="R1220" i="1" s="1"/>
  <c r="N1221" i="1"/>
  <c r="O1221" i="1"/>
  <c r="P1221" i="1"/>
  <c r="S1221" i="1"/>
  <c r="M1221" i="1" s="1"/>
  <c r="T1221" i="1"/>
  <c r="R1221" i="1" s="1"/>
  <c r="N1222" i="1"/>
  <c r="O1222" i="1"/>
  <c r="P1222" i="1"/>
  <c r="S1222" i="1"/>
  <c r="M1222" i="1" s="1"/>
  <c r="T1222" i="1"/>
  <c r="R1222" i="1" s="1"/>
  <c r="N1223" i="1"/>
  <c r="O1223" i="1"/>
  <c r="P1223" i="1"/>
  <c r="S1223" i="1"/>
  <c r="M1223" i="1" s="1"/>
  <c r="T1223" i="1"/>
  <c r="R1223" i="1" s="1"/>
  <c r="N1224" i="1"/>
  <c r="O1224" i="1"/>
  <c r="P1224" i="1"/>
  <c r="S1224" i="1"/>
  <c r="M1224" i="1" s="1"/>
  <c r="T1224" i="1"/>
  <c r="R1224" i="1" s="1"/>
  <c r="N1225" i="1"/>
  <c r="O1225" i="1"/>
  <c r="P1225" i="1"/>
  <c r="S1225" i="1"/>
  <c r="M1225" i="1" s="1"/>
  <c r="T1225" i="1"/>
  <c r="R1225" i="1" s="1"/>
  <c r="N1226" i="1"/>
  <c r="O1226" i="1"/>
  <c r="P1226" i="1"/>
  <c r="S1226" i="1"/>
  <c r="M1226" i="1" s="1"/>
  <c r="T1226" i="1"/>
  <c r="R1226" i="1" s="1"/>
  <c r="N1227" i="1"/>
  <c r="O1227" i="1"/>
  <c r="P1227" i="1"/>
  <c r="S1227" i="1"/>
  <c r="M1227" i="1" s="1"/>
  <c r="T1227" i="1"/>
  <c r="R1227" i="1" s="1"/>
  <c r="N1228" i="1"/>
  <c r="O1228" i="1"/>
  <c r="P1228" i="1"/>
  <c r="S1228" i="1"/>
  <c r="M1228" i="1" s="1"/>
  <c r="T1228" i="1"/>
  <c r="R1228" i="1" s="1"/>
  <c r="N1229" i="1"/>
  <c r="O1229" i="1"/>
  <c r="P1229" i="1"/>
  <c r="S1229" i="1"/>
  <c r="M1229" i="1" s="1"/>
  <c r="T1229" i="1"/>
  <c r="R1229" i="1" s="1"/>
  <c r="N1230" i="1"/>
  <c r="O1230" i="1"/>
  <c r="P1230" i="1"/>
  <c r="S1230" i="1"/>
  <c r="M1230" i="1" s="1"/>
  <c r="T1230" i="1"/>
  <c r="R1230" i="1" s="1"/>
  <c r="N1231" i="1"/>
  <c r="O1231" i="1"/>
  <c r="P1231" i="1"/>
  <c r="S1231" i="1"/>
  <c r="M1231" i="1" s="1"/>
  <c r="T1231" i="1"/>
  <c r="R1231" i="1" s="1"/>
  <c r="N1232" i="1"/>
  <c r="O1232" i="1"/>
  <c r="P1232" i="1"/>
  <c r="S1232" i="1"/>
  <c r="M1232" i="1" s="1"/>
  <c r="T1232" i="1"/>
  <c r="R1232" i="1" s="1"/>
  <c r="N1233" i="1"/>
  <c r="O1233" i="1"/>
  <c r="P1233" i="1"/>
  <c r="S1233" i="1"/>
  <c r="M1233" i="1" s="1"/>
  <c r="T1233" i="1"/>
  <c r="R1233" i="1" s="1"/>
  <c r="N1234" i="1"/>
  <c r="O1234" i="1"/>
  <c r="P1234" i="1"/>
  <c r="S1234" i="1"/>
  <c r="M1234" i="1" s="1"/>
  <c r="T1234" i="1"/>
  <c r="R1234" i="1" s="1"/>
  <c r="N1235" i="1"/>
  <c r="O1235" i="1"/>
  <c r="P1235" i="1"/>
  <c r="S1235" i="1"/>
  <c r="M1235" i="1" s="1"/>
  <c r="T1235" i="1"/>
  <c r="R1235" i="1" s="1"/>
  <c r="N1236" i="1"/>
  <c r="O1236" i="1"/>
  <c r="P1236" i="1"/>
  <c r="S1236" i="1"/>
  <c r="M1236" i="1" s="1"/>
  <c r="T1236" i="1"/>
  <c r="R1236" i="1" s="1"/>
  <c r="N1237" i="1"/>
  <c r="O1237" i="1"/>
  <c r="P1237" i="1"/>
  <c r="S1237" i="1"/>
  <c r="M1237" i="1" s="1"/>
  <c r="T1237" i="1"/>
  <c r="R1237" i="1" s="1"/>
  <c r="N1238" i="1"/>
  <c r="O1238" i="1"/>
  <c r="P1238" i="1"/>
  <c r="S1238" i="1"/>
  <c r="M1238" i="1" s="1"/>
  <c r="T1238" i="1"/>
  <c r="R1238" i="1" s="1"/>
  <c r="N1239" i="1"/>
  <c r="O1239" i="1"/>
  <c r="P1239" i="1"/>
  <c r="S1239" i="1"/>
  <c r="M1239" i="1" s="1"/>
  <c r="T1239" i="1"/>
  <c r="R1239" i="1" s="1"/>
  <c r="N1240" i="1"/>
  <c r="O1240" i="1"/>
  <c r="P1240" i="1"/>
  <c r="S1240" i="1"/>
  <c r="M1240" i="1" s="1"/>
  <c r="T1240" i="1"/>
  <c r="R1240" i="1" s="1"/>
  <c r="N1241" i="1"/>
  <c r="O1241" i="1"/>
  <c r="P1241" i="1"/>
  <c r="S1241" i="1"/>
  <c r="M1241" i="1" s="1"/>
  <c r="T1241" i="1"/>
  <c r="R1241" i="1" s="1"/>
  <c r="N1242" i="1"/>
  <c r="O1242" i="1"/>
  <c r="P1242" i="1"/>
  <c r="S1242" i="1"/>
  <c r="M1242" i="1" s="1"/>
  <c r="T1242" i="1"/>
  <c r="R1242" i="1" s="1"/>
  <c r="N1243" i="1"/>
  <c r="O1243" i="1"/>
  <c r="P1243" i="1"/>
  <c r="S1243" i="1"/>
  <c r="M1243" i="1" s="1"/>
  <c r="T1243" i="1"/>
  <c r="R1243" i="1" s="1"/>
  <c r="N1244" i="1"/>
  <c r="O1244" i="1"/>
  <c r="P1244" i="1"/>
  <c r="S1244" i="1"/>
  <c r="M1244" i="1" s="1"/>
  <c r="T1244" i="1"/>
  <c r="R1244" i="1" s="1"/>
  <c r="N1245" i="1"/>
  <c r="O1245" i="1"/>
  <c r="P1245" i="1"/>
  <c r="S1245" i="1"/>
  <c r="M1245" i="1" s="1"/>
  <c r="T1245" i="1"/>
  <c r="Q1245" i="1" s="1"/>
  <c r="N1246" i="1"/>
  <c r="O1246" i="1"/>
  <c r="P1246" i="1"/>
  <c r="S1246" i="1"/>
  <c r="M1246" i="1" s="1"/>
  <c r="T1246" i="1"/>
  <c r="Q1246" i="1" s="1"/>
  <c r="N1247" i="1"/>
  <c r="O1247" i="1"/>
  <c r="P1247" i="1"/>
  <c r="S1247" i="1"/>
  <c r="M1247" i="1" s="1"/>
  <c r="T1247" i="1"/>
  <c r="Q1247" i="1" s="1"/>
  <c r="N1248" i="1"/>
  <c r="O1248" i="1"/>
  <c r="P1248" i="1"/>
  <c r="S1248" i="1"/>
  <c r="M1248" i="1" s="1"/>
  <c r="T1248" i="1"/>
  <c r="Q1248" i="1" s="1"/>
  <c r="N1249" i="1"/>
  <c r="O1249" i="1"/>
  <c r="P1249" i="1"/>
  <c r="S1249" i="1"/>
  <c r="M1249" i="1" s="1"/>
  <c r="T1249" i="1"/>
  <c r="Q1249" i="1" s="1"/>
  <c r="N1250" i="1"/>
  <c r="O1250" i="1"/>
  <c r="P1250" i="1"/>
  <c r="S1250" i="1"/>
  <c r="M1250" i="1" s="1"/>
  <c r="T1250" i="1"/>
  <c r="Q1250" i="1" s="1"/>
  <c r="N1251" i="1"/>
  <c r="O1251" i="1"/>
  <c r="P1251" i="1"/>
  <c r="S1251" i="1"/>
  <c r="M1251" i="1" s="1"/>
  <c r="T1251" i="1"/>
  <c r="Q1251" i="1" s="1"/>
  <c r="N1252" i="1"/>
  <c r="O1252" i="1"/>
  <c r="P1252" i="1"/>
  <c r="S1252" i="1"/>
  <c r="M1252" i="1" s="1"/>
  <c r="T1252" i="1"/>
  <c r="Q1252" i="1" s="1"/>
  <c r="N1253" i="1"/>
  <c r="O1253" i="1"/>
  <c r="P1253" i="1"/>
  <c r="S1253" i="1"/>
  <c r="M1253" i="1" s="1"/>
  <c r="T1253" i="1"/>
  <c r="Q1253" i="1" s="1"/>
  <c r="N1254" i="1"/>
  <c r="O1254" i="1"/>
  <c r="P1254" i="1"/>
  <c r="S1254" i="1"/>
  <c r="M1254" i="1" s="1"/>
  <c r="T1254" i="1"/>
  <c r="Q1254" i="1" s="1"/>
  <c r="N1255" i="1"/>
  <c r="O1255" i="1"/>
  <c r="P1255" i="1"/>
  <c r="S1255" i="1"/>
  <c r="M1255" i="1" s="1"/>
  <c r="T1255" i="1"/>
  <c r="Q1255" i="1" s="1"/>
  <c r="N1256" i="1"/>
  <c r="O1256" i="1"/>
  <c r="P1256" i="1"/>
  <c r="S1256" i="1"/>
  <c r="M1256" i="1" s="1"/>
  <c r="T1256" i="1"/>
  <c r="Q1256" i="1" s="1"/>
  <c r="N1257" i="1"/>
  <c r="O1257" i="1"/>
  <c r="P1257" i="1"/>
  <c r="S1257" i="1"/>
  <c r="M1257" i="1" s="1"/>
  <c r="T1257" i="1"/>
  <c r="Q1257" i="1" s="1"/>
  <c r="N1258" i="1"/>
  <c r="O1258" i="1"/>
  <c r="P1258" i="1"/>
  <c r="S1258" i="1"/>
  <c r="M1258" i="1" s="1"/>
  <c r="T1258" i="1"/>
  <c r="Q1258" i="1" s="1"/>
  <c r="N1259" i="1"/>
  <c r="O1259" i="1"/>
  <c r="P1259" i="1"/>
  <c r="S1259" i="1"/>
  <c r="M1259" i="1" s="1"/>
  <c r="T1259" i="1"/>
  <c r="Q1259" i="1" s="1"/>
  <c r="N1260" i="1"/>
  <c r="O1260" i="1"/>
  <c r="P1260" i="1"/>
  <c r="S1260" i="1"/>
  <c r="M1260" i="1" s="1"/>
  <c r="T1260" i="1"/>
  <c r="Q1260" i="1" s="1"/>
  <c r="N1261" i="1"/>
  <c r="O1261" i="1"/>
  <c r="P1261" i="1"/>
  <c r="S1261" i="1"/>
  <c r="M1261" i="1" s="1"/>
  <c r="T1261" i="1"/>
  <c r="Q1261" i="1" s="1"/>
  <c r="N1262" i="1"/>
  <c r="O1262" i="1"/>
  <c r="P1262" i="1"/>
  <c r="S1262" i="1"/>
  <c r="M1262" i="1" s="1"/>
  <c r="T1262" i="1"/>
  <c r="Q1262" i="1" s="1"/>
  <c r="N1263" i="1"/>
  <c r="O1263" i="1"/>
  <c r="P1263" i="1"/>
  <c r="S1263" i="1"/>
  <c r="M1263" i="1" s="1"/>
  <c r="T1263" i="1"/>
  <c r="Q1263" i="1" s="1"/>
  <c r="N1264" i="1"/>
  <c r="O1264" i="1"/>
  <c r="P1264" i="1"/>
  <c r="S1264" i="1"/>
  <c r="M1264" i="1" s="1"/>
  <c r="T1264" i="1"/>
  <c r="Q1264" i="1" s="1"/>
  <c r="N1265" i="1"/>
  <c r="O1265" i="1"/>
  <c r="P1265" i="1"/>
  <c r="S1265" i="1"/>
  <c r="M1265" i="1" s="1"/>
  <c r="T1265" i="1"/>
  <c r="Q1265" i="1" s="1"/>
  <c r="N1266" i="1"/>
  <c r="O1266" i="1"/>
  <c r="P1266" i="1"/>
  <c r="S1266" i="1"/>
  <c r="M1266" i="1" s="1"/>
  <c r="T1266" i="1"/>
  <c r="Q1266" i="1" s="1"/>
  <c r="N1267" i="1"/>
  <c r="O1267" i="1"/>
  <c r="P1267" i="1"/>
  <c r="S1267" i="1"/>
  <c r="M1267" i="1" s="1"/>
  <c r="T1267" i="1"/>
  <c r="Q1267" i="1" s="1"/>
  <c r="N1268" i="1"/>
  <c r="O1268" i="1"/>
  <c r="P1268" i="1"/>
  <c r="S1268" i="1"/>
  <c r="M1268" i="1" s="1"/>
  <c r="T1268" i="1"/>
  <c r="Q1268" i="1" s="1"/>
  <c r="N1269" i="1"/>
  <c r="O1269" i="1"/>
  <c r="P1269" i="1"/>
  <c r="S1269" i="1"/>
  <c r="M1269" i="1" s="1"/>
  <c r="T1269" i="1"/>
  <c r="Q1269" i="1" s="1"/>
  <c r="N1270" i="1"/>
  <c r="O1270" i="1"/>
  <c r="P1270" i="1"/>
  <c r="S1270" i="1"/>
  <c r="M1270" i="1" s="1"/>
  <c r="T1270" i="1"/>
  <c r="Q1270" i="1" s="1"/>
  <c r="N1271" i="1"/>
  <c r="O1271" i="1"/>
  <c r="P1271" i="1"/>
  <c r="S1271" i="1"/>
  <c r="M1271" i="1" s="1"/>
  <c r="T1271" i="1"/>
  <c r="Q1271" i="1" s="1"/>
  <c r="N1272" i="1"/>
  <c r="O1272" i="1"/>
  <c r="P1272" i="1"/>
  <c r="S1272" i="1"/>
  <c r="M1272" i="1" s="1"/>
  <c r="T1272" i="1"/>
  <c r="Q1272" i="1" s="1"/>
  <c r="N1273" i="1"/>
  <c r="O1273" i="1"/>
  <c r="P1273" i="1"/>
  <c r="S1273" i="1"/>
  <c r="M1273" i="1" s="1"/>
  <c r="T1273" i="1"/>
  <c r="Q1273" i="1" s="1"/>
  <c r="N1274" i="1"/>
  <c r="O1274" i="1"/>
  <c r="P1274" i="1"/>
  <c r="S1274" i="1"/>
  <c r="M1274" i="1" s="1"/>
  <c r="T1274" i="1"/>
  <c r="Q1274" i="1" s="1"/>
  <c r="AA173" i="1"/>
  <c r="AB173" i="1"/>
  <c r="AC173" i="1"/>
  <c r="AD173" i="1"/>
  <c r="AE173" i="1"/>
  <c r="AF173" i="1"/>
  <c r="AG173" i="1"/>
  <c r="AA174" i="1"/>
  <c r="AB174" i="1"/>
  <c r="AC174" i="1"/>
  <c r="AD174" i="1"/>
  <c r="AE174" i="1"/>
  <c r="AF174" i="1"/>
  <c r="AG174" i="1"/>
  <c r="AA175" i="1"/>
  <c r="AB175" i="1"/>
  <c r="AC175" i="1"/>
  <c r="AD175" i="1"/>
  <c r="AE175" i="1"/>
  <c r="AF175" i="1"/>
  <c r="AG175" i="1"/>
  <c r="AA176" i="1"/>
  <c r="AB176" i="1"/>
  <c r="AC176" i="1"/>
  <c r="AD176" i="1"/>
  <c r="AE176" i="1"/>
  <c r="AF176" i="1"/>
  <c r="AG176" i="1"/>
  <c r="AA177" i="1"/>
  <c r="AB177" i="1"/>
  <c r="AC177" i="1"/>
  <c r="AD177" i="1"/>
  <c r="AE177" i="1"/>
  <c r="AF177" i="1"/>
  <c r="AG177" i="1"/>
  <c r="AA178" i="1"/>
  <c r="AB178" i="1"/>
  <c r="AC178" i="1"/>
  <c r="AD178" i="1"/>
  <c r="AE178" i="1"/>
  <c r="AF178" i="1"/>
  <c r="AG178" i="1"/>
  <c r="AA179" i="1"/>
  <c r="AB179" i="1"/>
  <c r="AC179" i="1"/>
  <c r="AD179" i="1"/>
  <c r="AE179" i="1"/>
  <c r="AF179" i="1"/>
  <c r="AG179" i="1"/>
  <c r="AA180" i="1"/>
  <c r="AB180" i="1"/>
  <c r="AC180" i="1"/>
  <c r="AD180" i="1"/>
  <c r="AE180" i="1"/>
  <c r="AF180" i="1"/>
  <c r="AG180" i="1"/>
  <c r="AA181" i="1"/>
  <c r="AB181" i="1"/>
  <c r="AC181" i="1"/>
  <c r="AD181" i="1"/>
  <c r="AE181" i="1"/>
  <c r="AF181" i="1"/>
  <c r="AG181" i="1"/>
  <c r="AA182" i="1"/>
  <c r="AB182" i="1"/>
  <c r="AC182" i="1"/>
  <c r="AD182" i="1"/>
  <c r="AE182" i="1"/>
  <c r="AF182" i="1"/>
  <c r="AG182" i="1"/>
  <c r="AA183" i="1"/>
  <c r="AB183" i="1"/>
  <c r="AC183" i="1"/>
  <c r="AD183" i="1"/>
  <c r="AE183" i="1"/>
  <c r="AF183" i="1"/>
  <c r="AG183" i="1"/>
  <c r="AA184" i="1"/>
  <c r="AB184" i="1"/>
  <c r="AC184" i="1"/>
  <c r="AD184" i="1"/>
  <c r="AE184" i="1"/>
  <c r="AF184" i="1"/>
  <c r="AG184" i="1"/>
  <c r="AA185" i="1"/>
  <c r="AB185" i="1"/>
  <c r="AC185" i="1"/>
  <c r="AD185" i="1"/>
  <c r="AE185" i="1"/>
  <c r="AF185" i="1"/>
  <c r="AG185" i="1"/>
  <c r="AA186" i="1"/>
  <c r="AB186" i="1"/>
  <c r="AC186" i="1"/>
  <c r="AD186" i="1"/>
  <c r="AE186" i="1"/>
  <c r="AF186" i="1"/>
  <c r="AG186" i="1"/>
  <c r="AA187" i="1"/>
  <c r="AB187" i="1"/>
  <c r="AC187" i="1"/>
  <c r="AD187" i="1"/>
  <c r="AE187" i="1"/>
  <c r="AF187" i="1"/>
  <c r="AG187" i="1"/>
  <c r="AA188" i="1"/>
  <c r="AB188" i="1"/>
  <c r="AC188" i="1"/>
  <c r="AD188" i="1"/>
  <c r="AE188" i="1"/>
  <c r="AF188" i="1"/>
  <c r="AG188" i="1"/>
  <c r="AA189" i="1"/>
  <c r="AB189" i="1"/>
  <c r="AC189" i="1"/>
  <c r="AD189" i="1"/>
  <c r="AE189" i="1"/>
  <c r="AF189" i="1"/>
  <c r="AG189" i="1"/>
  <c r="AA190" i="1"/>
  <c r="AB190" i="1"/>
  <c r="AC190" i="1"/>
  <c r="AD190" i="1"/>
  <c r="AE190" i="1"/>
  <c r="AF190" i="1"/>
  <c r="AG190" i="1"/>
  <c r="AA191" i="1"/>
  <c r="AB191" i="1"/>
  <c r="AC191" i="1"/>
  <c r="AD191" i="1"/>
  <c r="AE191" i="1"/>
  <c r="AF191" i="1"/>
  <c r="AG191" i="1"/>
  <c r="AA192" i="1"/>
  <c r="AB192" i="1"/>
  <c r="AC192" i="1"/>
  <c r="AD192" i="1"/>
  <c r="AE192" i="1"/>
  <c r="AF192" i="1"/>
  <c r="AG192" i="1"/>
  <c r="AA193" i="1"/>
  <c r="AB193" i="1"/>
  <c r="AC193" i="1"/>
  <c r="AD193" i="1"/>
  <c r="AE193" i="1"/>
  <c r="AF193" i="1"/>
  <c r="AG193" i="1"/>
  <c r="AA194" i="1"/>
  <c r="AB194" i="1"/>
  <c r="AC194" i="1"/>
  <c r="AD194" i="1"/>
  <c r="AE194" i="1"/>
  <c r="AF194" i="1"/>
  <c r="AG194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Z173" i="1"/>
  <c r="Z174" i="1"/>
  <c r="Z175" i="1"/>
  <c r="Z176" i="1"/>
  <c r="Z177" i="1"/>
  <c r="Z178" i="1"/>
  <c r="Z179" i="1"/>
  <c r="Z180" i="1"/>
  <c r="Z181" i="1"/>
  <c r="Z182" i="1"/>
  <c r="Y173" i="1"/>
  <c r="Y174" i="1"/>
  <c r="Y175" i="1"/>
  <c r="Y176" i="1"/>
  <c r="Y177" i="1"/>
  <c r="Y178" i="1"/>
  <c r="Y179" i="1"/>
  <c r="Y180" i="1"/>
  <c r="Y181" i="1"/>
  <c r="Y182" i="1"/>
  <c r="N159" i="1"/>
  <c r="O159" i="1"/>
  <c r="P159" i="1"/>
  <c r="S159" i="1"/>
  <c r="M159" i="1" s="1"/>
  <c r="T159" i="1"/>
  <c r="N160" i="1"/>
  <c r="O160" i="1"/>
  <c r="P160" i="1"/>
  <c r="S160" i="1"/>
  <c r="M160" i="1" s="1"/>
  <c r="T160" i="1"/>
  <c r="Q160" i="1" s="1"/>
  <c r="N161" i="1"/>
  <c r="O161" i="1"/>
  <c r="P161" i="1"/>
  <c r="S161" i="1"/>
  <c r="M161" i="1" s="1"/>
  <c r="T161" i="1"/>
  <c r="Q161" i="1" s="1"/>
  <c r="N162" i="1"/>
  <c r="O162" i="1"/>
  <c r="P162" i="1"/>
  <c r="S162" i="1"/>
  <c r="M162" i="1" s="1"/>
  <c r="T162" i="1"/>
  <c r="Q162" i="1" s="1"/>
  <c r="N163" i="1"/>
  <c r="O163" i="1"/>
  <c r="P163" i="1"/>
  <c r="S163" i="1"/>
  <c r="M163" i="1" s="1"/>
  <c r="T163" i="1"/>
  <c r="Q163" i="1" s="1"/>
  <c r="N164" i="1"/>
  <c r="O164" i="1"/>
  <c r="P164" i="1"/>
  <c r="S164" i="1"/>
  <c r="M164" i="1" s="1"/>
  <c r="T164" i="1"/>
  <c r="Q164" i="1" s="1"/>
  <c r="N165" i="1"/>
  <c r="O165" i="1"/>
  <c r="P165" i="1"/>
  <c r="S165" i="1"/>
  <c r="M165" i="1" s="1"/>
  <c r="T165" i="1"/>
  <c r="N166" i="1"/>
  <c r="O166" i="1"/>
  <c r="P166" i="1"/>
  <c r="S166" i="1"/>
  <c r="M166" i="1" s="1"/>
  <c r="T166" i="1"/>
  <c r="Q166" i="1" s="1"/>
  <c r="N167" i="1"/>
  <c r="O167" i="1"/>
  <c r="P167" i="1"/>
  <c r="S167" i="1"/>
  <c r="M167" i="1" s="1"/>
  <c r="T167" i="1"/>
  <c r="N168" i="1"/>
  <c r="O168" i="1"/>
  <c r="P168" i="1"/>
  <c r="S168" i="1"/>
  <c r="M168" i="1" s="1"/>
  <c r="T168" i="1"/>
  <c r="Q168" i="1" s="1"/>
  <c r="N169" i="1"/>
  <c r="O169" i="1"/>
  <c r="P169" i="1"/>
  <c r="S169" i="1"/>
  <c r="M169" i="1" s="1"/>
  <c r="T169" i="1"/>
  <c r="Q169" i="1" s="1"/>
  <c r="N170" i="1"/>
  <c r="O170" i="1"/>
  <c r="P170" i="1"/>
  <c r="S170" i="1"/>
  <c r="M170" i="1" s="1"/>
  <c r="T170" i="1"/>
  <c r="Q170" i="1" s="1"/>
  <c r="N171" i="1"/>
  <c r="O171" i="1"/>
  <c r="P171" i="1"/>
  <c r="S171" i="1"/>
  <c r="M171" i="1" s="1"/>
  <c r="T171" i="1"/>
  <c r="Q171" i="1" s="1"/>
  <c r="N172" i="1"/>
  <c r="O172" i="1"/>
  <c r="P172" i="1"/>
  <c r="S172" i="1"/>
  <c r="M172" i="1" s="1"/>
  <c r="T172" i="1"/>
  <c r="Q172" i="1" s="1"/>
  <c r="N173" i="1"/>
  <c r="O173" i="1"/>
  <c r="P173" i="1"/>
  <c r="S173" i="1"/>
  <c r="M173" i="1" s="1"/>
  <c r="T173" i="1"/>
  <c r="Q173" i="1" s="1"/>
  <c r="N174" i="1"/>
  <c r="O174" i="1"/>
  <c r="P174" i="1"/>
  <c r="S174" i="1"/>
  <c r="M174" i="1" s="1"/>
  <c r="T174" i="1"/>
  <c r="Q174" i="1" s="1"/>
  <c r="N175" i="1"/>
  <c r="O175" i="1"/>
  <c r="P175" i="1"/>
  <c r="S175" i="1"/>
  <c r="M175" i="1" s="1"/>
  <c r="T175" i="1"/>
  <c r="N176" i="1"/>
  <c r="O176" i="1"/>
  <c r="P176" i="1"/>
  <c r="S176" i="1"/>
  <c r="M176" i="1" s="1"/>
  <c r="T176" i="1"/>
  <c r="Q176" i="1" s="1"/>
  <c r="N177" i="1"/>
  <c r="O177" i="1"/>
  <c r="P177" i="1"/>
  <c r="S177" i="1"/>
  <c r="M177" i="1" s="1"/>
  <c r="T177" i="1"/>
  <c r="Q177" i="1" s="1"/>
  <c r="N178" i="1"/>
  <c r="O178" i="1"/>
  <c r="P178" i="1"/>
  <c r="S178" i="1"/>
  <c r="M178" i="1" s="1"/>
  <c r="T178" i="1"/>
  <c r="Q178" i="1" s="1"/>
  <c r="N179" i="1"/>
  <c r="O179" i="1"/>
  <c r="P179" i="1"/>
  <c r="S179" i="1"/>
  <c r="M179" i="1" s="1"/>
  <c r="T179" i="1"/>
  <c r="Q179" i="1" s="1"/>
  <c r="N180" i="1"/>
  <c r="O180" i="1"/>
  <c r="P180" i="1"/>
  <c r="S180" i="1"/>
  <c r="M180" i="1" s="1"/>
  <c r="T180" i="1"/>
  <c r="Q180" i="1" s="1"/>
  <c r="N181" i="1"/>
  <c r="O181" i="1"/>
  <c r="P181" i="1"/>
  <c r="S181" i="1"/>
  <c r="M181" i="1" s="1"/>
  <c r="T181" i="1"/>
  <c r="Q181" i="1" s="1"/>
  <c r="N182" i="1"/>
  <c r="O182" i="1"/>
  <c r="P182" i="1"/>
  <c r="S182" i="1"/>
  <c r="M182" i="1" s="1"/>
  <c r="T182" i="1"/>
  <c r="Q182" i="1" s="1"/>
  <c r="N183" i="1"/>
  <c r="O183" i="1"/>
  <c r="P183" i="1"/>
  <c r="S183" i="1"/>
  <c r="M183" i="1" s="1"/>
  <c r="T183" i="1"/>
  <c r="N184" i="1"/>
  <c r="O184" i="1"/>
  <c r="P184" i="1"/>
  <c r="S184" i="1"/>
  <c r="M184" i="1" s="1"/>
  <c r="T184" i="1"/>
  <c r="Q184" i="1" s="1"/>
  <c r="N185" i="1"/>
  <c r="O185" i="1"/>
  <c r="P185" i="1"/>
  <c r="S185" i="1"/>
  <c r="M185" i="1" s="1"/>
  <c r="T185" i="1"/>
  <c r="Q185" i="1" s="1"/>
  <c r="N186" i="1"/>
  <c r="O186" i="1"/>
  <c r="P186" i="1"/>
  <c r="S186" i="1"/>
  <c r="M186" i="1" s="1"/>
  <c r="T186" i="1"/>
  <c r="Q186" i="1" s="1"/>
  <c r="N187" i="1"/>
  <c r="O187" i="1"/>
  <c r="P187" i="1"/>
  <c r="S187" i="1"/>
  <c r="M187" i="1" s="1"/>
  <c r="T187" i="1"/>
  <c r="Q187" i="1" s="1"/>
  <c r="N188" i="1"/>
  <c r="O188" i="1"/>
  <c r="P188" i="1"/>
  <c r="S188" i="1"/>
  <c r="M188" i="1" s="1"/>
  <c r="T188" i="1"/>
  <c r="Q188" i="1" s="1"/>
  <c r="N189" i="1"/>
  <c r="O189" i="1"/>
  <c r="P189" i="1"/>
  <c r="S189" i="1"/>
  <c r="M189" i="1" s="1"/>
  <c r="T189" i="1"/>
  <c r="Q189" i="1" s="1"/>
  <c r="N190" i="1"/>
  <c r="O190" i="1"/>
  <c r="P190" i="1"/>
  <c r="S190" i="1"/>
  <c r="M190" i="1" s="1"/>
  <c r="T190" i="1"/>
  <c r="Q190" i="1" s="1"/>
  <c r="N191" i="1"/>
  <c r="O191" i="1"/>
  <c r="P191" i="1"/>
  <c r="S191" i="1"/>
  <c r="M191" i="1" s="1"/>
  <c r="T191" i="1"/>
  <c r="N192" i="1"/>
  <c r="O192" i="1"/>
  <c r="P192" i="1"/>
  <c r="S192" i="1"/>
  <c r="M192" i="1" s="1"/>
  <c r="T192" i="1"/>
  <c r="Q192" i="1" s="1"/>
  <c r="N193" i="1"/>
  <c r="O193" i="1"/>
  <c r="P193" i="1"/>
  <c r="S193" i="1"/>
  <c r="M193" i="1" s="1"/>
  <c r="T193" i="1"/>
  <c r="Q193" i="1" s="1"/>
  <c r="N194" i="1"/>
  <c r="O194" i="1"/>
  <c r="P194" i="1"/>
  <c r="S194" i="1"/>
  <c r="M194" i="1" s="1"/>
  <c r="T194" i="1"/>
  <c r="Q194" i="1" s="1"/>
  <c r="N232" i="1"/>
  <c r="O232" i="1"/>
  <c r="P232" i="1"/>
  <c r="S232" i="1"/>
  <c r="M232" i="1" s="1"/>
  <c r="T232" i="1"/>
  <c r="Q232" i="1" s="1"/>
  <c r="N233" i="1"/>
  <c r="O233" i="1"/>
  <c r="P233" i="1"/>
  <c r="S233" i="1"/>
  <c r="M233" i="1" s="1"/>
  <c r="T233" i="1"/>
  <c r="Q233" i="1" s="1"/>
  <c r="N234" i="1"/>
  <c r="O234" i="1"/>
  <c r="P234" i="1"/>
  <c r="S234" i="1"/>
  <c r="M234" i="1" s="1"/>
  <c r="T234" i="1"/>
  <c r="Q234" i="1" s="1"/>
  <c r="N235" i="1"/>
  <c r="O235" i="1"/>
  <c r="P235" i="1"/>
  <c r="S235" i="1"/>
  <c r="M235" i="1" s="1"/>
  <c r="T235" i="1"/>
  <c r="Q235" i="1" s="1"/>
  <c r="N236" i="1"/>
  <c r="O236" i="1"/>
  <c r="P236" i="1"/>
  <c r="S236" i="1"/>
  <c r="M236" i="1" s="1"/>
  <c r="T236" i="1"/>
  <c r="Q236" i="1" s="1"/>
  <c r="N237" i="1"/>
  <c r="O237" i="1"/>
  <c r="P237" i="1"/>
  <c r="S237" i="1"/>
  <c r="M237" i="1" s="1"/>
  <c r="T237" i="1"/>
  <c r="Q237" i="1" s="1"/>
  <c r="N238" i="1"/>
  <c r="O238" i="1"/>
  <c r="P238" i="1"/>
  <c r="S238" i="1"/>
  <c r="M238" i="1" s="1"/>
  <c r="T238" i="1"/>
  <c r="N239" i="1"/>
  <c r="O239" i="1"/>
  <c r="P239" i="1"/>
  <c r="S239" i="1"/>
  <c r="M239" i="1" s="1"/>
  <c r="T239" i="1"/>
  <c r="Q239" i="1" s="1"/>
  <c r="N240" i="1"/>
  <c r="O240" i="1"/>
  <c r="P240" i="1"/>
  <c r="S240" i="1"/>
  <c r="M240" i="1" s="1"/>
  <c r="T240" i="1"/>
  <c r="Q240" i="1" s="1"/>
  <c r="N241" i="1"/>
  <c r="O241" i="1"/>
  <c r="P241" i="1"/>
  <c r="S241" i="1"/>
  <c r="M241" i="1" s="1"/>
  <c r="T241" i="1"/>
  <c r="Q241" i="1" s="1"/>
  <c r="N242" i="1"/>
  <c r="O242" i="1"/>
  <c r="P242" i="1"/>
  <c r="S242" i="1"/>
  <c r="M242" i="1" s="1"/>
  <c r="T242" i="1"/>
  <c r="Q242" i="1" s="1"/>
  <c r="N243" i="1"/>
  <c r="O243" i="1"/>
  <c r="P243" i="1"/>
  <c r="S243" i="1"/>
  <c r="M243" i="1" s="1"/>
  <c r="T243" i="1"/>
  <c r="N244" i="1"/>
  <c r="O244" i="1"/>
  <c r="P244" i="1"/>
  <c r="S244" i="1"/>
  <c r="M244" i="1" s="1"/>
  <c r="T244" i="1"/>
  <c r="N245" i="1"/>
  <c r="O245" i="1"/>
  <c r="P245" i="1"/>
  <c r="S245" i="1"/>
  <c r="M245" i="1" s="1"/>
  <c r="T245" i="1"/>
  <c r="Q245" i="1" s="1"/>
  <c r="N246" i="1"/>
  <c r="O246" i="1"/>
  <c r="P246" i="1"/>
  <c r="S246" i="1"/>
  <c r="M246" i="1" s="1"/>
  <c r="T246" i="1"/>
  <c r="N247" i="1"/>
  <c r="O247" i="1"/>
  <c r="P247" i="1"/>
  <c r="S247" i="1"/>
  <c r="M247" i="1" s="1"/>
  <c r="T247" i="1"/>
  <c r="Q247" i="1" s="1"/>
  <c r="N248" i="1"/>
  <c r="O248" i="1"/>
  <c r="P248" i="1"/>
  <c r="S248" i="1"/>
  <c r="M248" i="1" s="1"/>
  <c r="T248" i="1"/>
  <c r="Q248" i="1" s="1"/>
  <c r="N249" i="1"/>
  <c r="O249" i="1"/>
  <c r="P249" i="1"/>
  <c r="S249" i="1"/>
  <c r="M249" i="1" s="1"/>
  <c r="T249" i="1"/>
  <c r="Q249" i="1" s="1"/>
  <c r="N250" i="1"/>
  <c r="O250" i="1"/>
  <c r="P250" i="1"/>
  <c r="S250" i="1"/>
  <c r="M250" i="1" s="1"/>
  <c r="T250" i="1"/>
  <c r="N251" i="1"/>
  <c r="O251" i="1"/>
  <c r="P251" i="1"/>
  <c r="S251" i="1"/>
  <c r="M251" i="1" s="1"/>
  <c r="T251" i="1"/>
  <c r="N252" i="1"/>
  <c r="O252" i="1"/>
  <c r="P252" i="1"/>
  <c r="S252" i="1"/>
  <c r="M252" i="1" s="1"/>
  <c r="T252" i="1"/>
  <c r="Q252" i="1" s="1"/>
  <c r="N253" i="1"/>
  <c r="O253" i="1"/>
  <c r="P253" i="1"/>
  <c r="S253" i="1"/>
  <c r="M253" i="1" s="1"/>
  <c r="T253" i="1"/>
  <c r="Q253" i="1" s="1"/>
  <c r="N254" i="1"/>
  <c r="O254" i="1"/>
  <c r="P254" i="1"/>
  <c r="S254" i="1"/>
  <c r="M254" i="1" s="1"/>
  <c r="T254" i="1"/>
  <c r="N255" i="1"/>
  <c r="O255" i="1"/>
  <c r="P255" i="1"/>
  <c r="S255" i="1"/>
  <c r="M255" i="1" s="1"/>
  <c r="T255" i="1"/>
  <c r="N256" i="1"/>
  <c r="O256" i="1"/>
  <c r="P256" i="1"/>
  <c r="S256" i="1"/>
  <c r="M256" i="1" s="1"/>
  <c r="T256" i="1"/>
  <c r="Q256" i="1" s="1"/>
  <c r="N257" i="1"/>
  <c r="O257" i="1"/>
  <c r="P257" i="1"/>
  <c r="S257" i="1"/>
  <c r="M257" i="1" s="1"/>
  <c r="T257" i="1"/>
  <c r="Q257" i="1" s="1"/>
  <c r="N258" i="1"/>
  <c r="O258" i="1"/>
  <c r="P258" i="1"/>
  <c r="S258" i="1"/>
  <c r="M258" i="1" s="1"/>
  <c r="T258" i="1"/>
  <c r="Q258" i="1" s="1"/>
  <c r="N259" i="1"/>
  <c r="O259" i="1"/>
  <c r="P259" i="1"/>
  <c r="S259" i="1"/>
  <c r="M259" i="1" s="1"/>
  <c r="T259" i="1"/>
  <c r="N260" i="1"/>
  <c r="O260" i="1"/>
  <c r="P260" i="1"/>
  <c r="S260" i="1"/>
  <c r="M260" i="1" s="1"/>
  <c r="T260" i="1"/>
  <c r="Q260" i="1" s="1"/>
  <c r="N261" i="1"/>
  <c r="O261" i="1"/>
  <c r="P261" i="1"/>
  <c r="S261" i="1"/>
  <c r="M261" i="1" s="1"/>
  <c r="T261" i="1"/>
  <c r="Q261" i="1" s="1"/>
  <c r="N262" i="1"/>
  <c r="O262" i="1"/>
  <c r="P262" i="1"/>
  <c r="S262" i="1"/>
  <c r="M262" i="1" s="1"/>
  <c r="T262" i="1"/>
  <c r="N263" i="1"/>
  <c r="O263" i="1"/>
  <c r="P263" i="1"/>
  <c r="S263" i="1"/>
  <c r="M263" i="1" s="1"/>
  <c r="T263" i="1"/>
  <c r="N264" i="1"/>
  <c r="O264" i="1"/>
  <c r="P264" i="1"/>
  <c r="S264" i="1"/>
  <c r="M264" i="1" s="1"/>
  <c r="T264" i="1"/>
  <c r="Q264" i="1" s="1"/>
  <c r="N265" i="1"/>
  <c r="O265" i="1"/>
  <c r="P265" i="1"/>
  <c r="S265" i="1"/>
  <c r="M265" i="1" s="1"/>
  <c r="T265" i="1"/>
  <c r="N266" i="1"/>
  <c r="O266" i="1"/>
  <c r="P266" i="1"/>
  <c r="S266" i="1"/>
  <c r="M266" i="1" s="1"/>
  <c r="T266" i="1"/>
  <c r="Q266" i="1" s="1"/>
  <c r="N267" i="1"/>
  <c r="O267" i="1"/>
  <c r="P267" i="1"/>
  <c r="S267" i="1"/>
  <c r="M267" i="1" s="1"/>
  <c r="T267" i="1"/>
  <c r="R267" i="1" s="1"/>
  <c r="N268" i="1"/>
  <c r="O268" i="1"/>
  <c r="P268" i="1"/>
  <c r="S268" i="1"/>
  <c r="M268" i="1" s="1"/>
  <c r="T268" i="1"/>
  <c r="N269" i="1"/>
  <c r="O269" i="1"/>
  <c r="P269" i="1"/>
  <c r="S269" i="1"/>
  <c r="M269" i="1" s="1"/>
  <c r="T269" i="1"/>
  <c r="N270" i="1"/>
  <c r="O270" i="1"/>
  <c r="P270" i="1"/>
  <c r="S270" i="1"/>
  <c r="M270" i="1" s="1"/>
  <c r="T270" i="1"/>
  <c r="R270" i="1" s="1"/>
  <c r="N271" i="1"/>
  <c r="O271" i="1"/>
  <c r="P271" i="1"/>
  <c r="S271" i="1"/>
  <c r="M271" i="1" s="1"/>
  <c r="T271" i="1"/>
  <c r="Q271" i="1" s="1"/>
  <c r="N272" i="1"/>
  <c r="O272" i="1"/>
  <c r="P272" i="1"/>
  <c r="S272" i="1"/>
  <c r="M272" i="1" s="1"/>
  <c r="T272" i="1"/>
  <c r="Q272" i="1" s="1"/>
  <c r="N273" i="1"/>
  <c r="O273" i="1"/>
  <c r="P273" i="1"/>
  <c r="S273" i="1"/>
  <c r="M273" i="1" s="1"/>
  <c r="T273" i="1"/>
  <c r="N274" i="1"/>
  <c r="O274" i="1"/>
  <c r="P274" i="1"/>
  <c r="S274" i="1"/>
  <c r="M274" i="1" s="1"/>
  <c r="T274" i="1"/>
  <c r="Q274" i="1" s="1"/>
  <c r="N275" i="1"/>
  <c r="O275" i="1"/>
  <c r="P275" i="1"/>
  <c r="S275" i="1"/>
  <c r="M275" i="1" s="1"/>
  <c r="T275" i="1"/>
  <c r="R275" i="1" s="1"/>
  <c r="N276" i="1"/>
  <c r="O276" i="1"/>
  <c r="P276" i="1"/>
  <c r="S276" i="1"/>
  <c r="M276" i="1" s="1"/>
  <c r="T276" i="1"/>
  <c r="N277" i="1"/>
  <c r="O277" i="1"/>
  <c r="P277" i="1"/>
  <c r="S277" i="1"/>
  <c r="M277" i="1" s="1"/>
  <c r="T277" i="1"/>
  <c r="Q277" i="1" s="1"/>
  <c r="N278" i="1"/>
  <c r="O278" i="1"/>
  <c r="P278" i="1"/>
  <c r="S278" i="1"/>
  <c r="M278" i="1" s="1"/>
  <c r="T278" i="1"/>
  <c r="R278" i="1" s="1"/>
  <c r="N279" i="1"/>
  <c r="O279" i="1"/>
  <c r="P279" i="1"/>
  <c r="S279" i="1"/>
  <c r="M279" i="1" s="1"/>
  <c r="T279" i="1"/>
  <c r="Q279" i="1" s="1"/>
  <c r="N280" i="1"/>
  <c r="O280" i="1"/>
  <c r="P280" i="1"/>
  <c r="S280" i="1"/>
  <c r="M280" i="1" s="1"/>
  <c r="T280" i="1"/>
  <c r="N281" i="1"/>
  <c r="O281" i="1"/>
  <c r="P281" i="1"/>
  <c r="S281" i="1"/>
  <c r="M281" i="1" s="1"/>
  <c r="T281" i="1"/>
  <c r="R281" i="1" s="1"/>
  <c r="N282" i="1"/>
  <c r="O282" i="1"/>
  <c r="P282" i="1"/>
  <c r="S282" i="1"/>
  <c r="M282" i="1" s="1"/>
  <c r="T282" i="1"/>
  <c r="Q282" i="1" s="1"/>
  <c r="N283" i="1"/>
  <c r="O283" i="1"/>
  <c r="P283" i="1"/>
  <c r="S283" i="1"/>
  <c r="M283" i="1" s="1"/>
  <c r="T283" i="1"/>
  <c r="R283" i="1" s="1"/>
  <c r="N284" i="1"/>
  <c r="O284" i="1"/>
  <c r="P284" i="1"/>
  <c r="S284" i="1"/>
  <c r="M284" i="1" s="1"/>
  <c r="T284" i="1"/>
  <c r="R284" i="1" s="1"/>
  <c r="N285" i="1"/>
  <c r="O285" i="1"/>
  <c r="P285" i="1"/>
  <c r="S285" i="1"/>
  <c r="M285" i="1" s="1"/>
  <c r="T285" i="1"/>
  <c r="R285" i="1" s="1"/>
  <c r="N286" i="1"/>
  <c r="O286" i="1"/>
  <c r="P286" i="1"/>
  <c r="S286" i="1"/>
  <c r="M286" i="1" s="1"/>
  <c r="T286" i="1"/>
  <c r="R286" i="1" s="1"/>
  <c r="N287" i="1"/>
  <c r="O287" i="1"/>
  <c r="P287" i="1"/>
  <c r="S287" i="1"/>
  <c r="M287" i="1" s="1"/>
  <c r="T287" i="1"/>
  <c r="Q287" i="1" s="1"/>
  <c r="N288" i="1"/>
  <c r="O288" i="1"/>
  <c r="P288" i="1"/>
  <c r="S288" i="1"/>
  <c r="M288" i="1" s="1"/>
  <c r="T288" i="1"/>
  <c r="N289" i="1"/>
  <c r="O289" i="1"/>
  <c r="P289" i="1"/>
  <c r="S289" i="1"/>
  <c r="M289" i="1" s="1"/>
  <c r="T289" i="1"/>
  <c r="R289" i="1" s="1"/>
  <c r="N290" i="1"/>
  <c r="O290" i="1"/>
  <c r="P290" i="1"/>
  <c r="S290" i="1"/>
  <c r="M290" i="1" s="1"/>
  <c r="T290" i="1"/>
  <c r="Q290" i="1" s="1"/>
  <c r="N291" i="1"/>
  <c r="O291" i="1"/>
  <c r="P291" i="1"/>
  <c r="S291" i="1"/>
  <c r="M291" i="1" s="1"/>
  <c r="T291" i="1"/>
  <c r="Q291" i="1" s="1"/>
  <c r="N292" i="1"/>
  <c r="O292" i="1"/>
  <c r="P292" i="1"/>
  <c r="S292" i="1"/>
  <c r="M292" i="1" s="1"/>
  <c r="T292" i="1"/>
  <c r="R292" i="1" s="1"/>
  <c r="N293" i="1"/>
  <c r="O293" i="1"/>
  <c r="P293" i="1"/>
  <c r="S293" i="1"/>
  <c r="M293" i="1" s="1"/>
  <c r="T293" i="1"/>
  <c r="Q293" i="1" s="1"/>
  <c r="N294" i="1"/>
  <c r="O294" i="1"/>
  <c r="P294" i="1"/>
  <c r="S294" i="1"/>
  <c r="M294" i="1" s="1"/>
  <c r="T294" i="1"/>
  <c r="N295" i="1"/>
  <c r="O295" i="1"/>
  <c r="P295" i="1"/>
  <c r="S295" i="1"/>
  <c r="M295" i="1" s="1"/>
  <c r="T295" i="1"/>
  <c r="R295" i="1" s="1"/>
  <c r="N296" i="1"/>
  <c r="O296" i="1"/>
  <c r="P296" i="1"/>
  <c r="S296" i="1"/>
  <c r="M296" i="1" s="1"/>
  <c r="T296" i="1"/>
  <c r="Q296" i="1" s="1"/>
  <c r="N297" i="1"/>
  <c r="O297" i="1"/>
  <c r="P297" i="1"/>
  <c r="S297" i="1"/>
  <c r="M297" i="1" s="1"/>
  <c r="T297" i="1"/>
  <c r="R297" i="1" s="1"/>
  <c r="N298" i="1"/>
  <c r="O298" i="1"/>
  <c r="P298" i="1"/>
  <c r="S298" i="1"/>
  <c r="M298" i="1" s="1"/>
  <c r="T298" i="1"/>
  <c r="Q298" i="1" s="1"/>
  <c r="N299" i="1"/>
  <c r="O299" i="1"/>
  <c r="P299" i="1"/>
  <c r="S299" i="1"/>
  <c r="M299" i="1" s="1"/>
  <c r="T299" i="1"/>
  <c r="Q299" i="1" s="1"/>
  <c r="N300" i="1"/>
  <c r="O300" i="1"/>
  <c r="P300" i="1"/>
  <c r="S300" i="1"/>
  <c r="M300" i="1" s="1"/>
  <c r="T300" i="1"/>
  <c r="N301" i="1"/>
  <c r="O301" i="1"/>
  <c r="P301" i="1"/>
  <c r="S301" i="1"/>
  <c r="M301" i="1" s="1"/>
  <c r="T301" i="1"/>
  <c r="Q301" i="1" s="1"/>
  <c r="N302" i="1"/>
  <c r="O302" i="1"/>
  <c r="P302" i="1"/>
  <c r="S302" i="1"/>
  <c r="M302" i="1" s="1"/>
  <c r="T302" i="1"/>
  <c r="R302" i="1" s="1"/>
  <c r="N303" i="1"/>
  <c r="O303" i="1"/>
  <c r="P303" i="1"/>
  <c r="S303" i="1"/>
  <c r="M303" i="1" s="1"/>
  <c r="T303" i="1"/>
  <c r="R303" i="1" s="1"/>
  <c r="N304" i="1"/>
  <c r="O304" i="1"/>
  <c r="P304" i="1"/>
  <c r="S304" i="1"/>
  <c r="M304" i="1" s="1"/>
  <c r="T304" i="1"/>
  <c r="Q304" i="1" s="1"/>
  <c r="N305" i="1"/>
  <c r="O305" i="1"/>
  <c r="P305" i="1"/>
  <c r="S305" i="1"/>
  <c r="M305" i="1" s="1"/>
  <c r="T305" i="1"/>
  <c r="R305" i="1" s="1"/>
  <c r="N306" i="1"/>
  <c r="O306" i="1"/>
  <c r="P306" i="1"/>
  <c r="S306" i="1"/>
  <c r="M306" i="1" s="1"/>
  <c r="T306" i="1"/>
  <c r="Q306" i="1" s="1"/>
  <c r="N307" i="1"/>
  <c r="O307" i="1"/>
  <c r="P307" i="1"/>
  <c r="S307" i="1"/>
  <c r="M307" i="1" s="1"/>
  <c r="T307" i="1"/>
  <c r="Q307" i="1" s="1"/>
  <c r="N308" i="1"/>
  <c r="O308" i="1"/>
  <c r="P308" i="1"/>
  <c r="S308" i="1"/>
  <c r="M308" i="1" s="1"/>
  <c r="T308" i="1"/>
  <c r="R308" i="1" s="1"/>
  <c r="N309" i="1"/>
  <c r="O309" i="1"/>
  <c r="P309" i="1"/>
  <c r="S309" i="1"/>
  <c r="M309" i="1" s="1"/>
  <c r="T309" i="1"/>
  <c r="Q309" i="1" s="1"/>
  <c r="N310" i="1"/>
  <c r="O310" i="1"/>
  <c r="P310" i="1"/>
  <c r="S310" i="1"/>
  <c r="M310" i="1" s="1"/>
  <c r="T310" i="1"/>
  <c r="Q310" i="1" s="1"/>
  <c r="N311" i="1"/>
  <c r="O311" i="1"/>
  <c r="P311" i="1"/>
  <c r="S311" i="1"/>
  <c r="M311" i="1" s="1"/>
  <c r="T311" i="1"/>
  <c r="R311" i="1" s="1"/>
  <c r="N312" i="1"/>
  <c r="O312" i="1"/>
  <c r="P312" i="1"/>
  <c r="S312" i="1"/>
  <c r="M312" i="1" s="1"/>
  <c r="T312" i="1"/>
  <c r="Q312" i="1" s="1"/>
  <c r="N313" i="1"/>
  <c r="O313" i="1"/>
  <c r="P313" i="1"/>
  <c r="S313" i="1"/>
  <c r="M313" i="1" s="1"/>
  <c r="T313" i="1"/>
  <c r="R313" i="1" s="1"/>
  <c r="N314" i="1"/>
  <c r="O314" i="1"/>
  <c r="P314" i="1"/>
  <c r="S314" i="1"/>
  <c r="M314" i="1" s="1"/>
  <c r="T314" i="1"/>
  <c r="Q314" i="1" s="1"/>
  <c r="N315" i="1"/>
  <c r="O315" i="1"/>
  <c r="P315" i="1"/>
  <c r="S315" i="1"/>
  <c r="M315" i="1" s="1"/>
  <c r="T315" i="1"/>
  <c r="Q315" i="1" s="1"/>
  <c r="N316" i="1"/>
  <c r="O316" i="1"/>
  <c r="P316" i="1"/>
  <c r="S316" i="1"/>
  <c r="M316" i="1" s="1"/>
  <c r="T316" i="1"/>
  <c r="R316" i="1" s="1"/>
  <c r="N317" i="1"/>
  <c r="O317" i="1"/>
  <c r="P317" i="1"/>
  <c r="S317" i="1"/>
  <c r="M317" i="1" s="1"/>
  <c r="T317" i="1"/>
  <c r="R317" i="1" s="1"/>
  <c r="N318" i="1"/>
  <c r="O318" i="1"/>
  <c r="P318" i="1"/>
  <c r="S318" i="1"/>
  <c r="M318" i="1" s="1"/>
  <c r="T318" i="1"/>
  <c r="Q318" i="1" s="1"/>
  <c r="N319" i="1"/>
  <c r="O319" i="1"/>
  <c r="P319" i="1"/>
  <c r="S319" i="1"/>
  <c r="M319" i="1" s="1"/>
  <c r="T319" i="1"/>
  <c r="R319" i="1" s="1"/>
  <c r="N320" i="1"/>
  <c r="O320" i="1"/>
  <c r="P320" i="1"/>
  <c r="S320" i="1"/>
  <c r="M320" i="1" s="1"/>
  <c r="T320" i="1"/>
  <c r="N321" i="1"/>
  <c r="O321" i="1"/>
  <c r="P321" i="1"/>
  <c r="S321" i="1"/>
  <c r="M321" i="1" s="1"/>
  <c r="T321" i="1"/>
  <c r="R321" i="1" s="1"/>
  <c r="N322" i="1"/>
  <c r="O322" i="1"/>
  <c r="P322" i="1"/>
  <c r="S322" i="1"/>
  <c r="M322" i="1" s="1"/>
  <c r="T322" i="1"/>
  <c r="Q322" i="1" s="1"/>
  <c r="N323" i="1"/>
  <c r="O323" i="1"/>
  <c r="P323" i="1"/>
  <c r="S323" i="1"/>
  <c r="M323" i="1" s="1"/>
  <c r="T323" i="1"/>
  <c r="Q323" i="1" s="1"/>
  <c r="N324" i="1"/>
  <c r="O324" i="1"/>
  <c r="P324" i="1"/>
  <c r="S324" i="1"/>
  <c r="M324" i="1" s="1"/>
  <c r="T324" i="1"/>
  <c r="R324" i="1" s="1"/>
  <c r="N325" i="1"/>
  <c r="O325" i="1"/>
  <c r="P325" i="1"/>
  <c r="S325" i="1"/>
  <c r="M325" i="1" s="1"/>
  <c r="T325" i="1"/>
  <c r="N326" i="1"/>
  <c r="O326" i="1"/>
  <c r="P326" i="1"/>
  <c r="S326" i="1"/>
  <c r="M326" i="1" s="1"/>
  <c r="T326" i="1"/>
  <c r="Q326" i="1" s="1"/>
  <c r="N327" i="1"/>
  <c r="O327" i="1"/>
  <c r="P327" i="1"/>
  <c r="S327" i="1"/>
  <c r="M327" i="1" s="1"/>
  <c r="T327" i="1"/>
  <c r="R327" i="1" s="1"/>
  <c r="N328" i="1"/>
  <c r="O328" i="1"/>
  <c r="P328" i="1"/>
  <c r="S328" i="1"/>
  <c r="M328" i="1" s="1"/>
  <c r="T328" i="1"/>
  <c r="Q328" i="1" s="1"/>
  <c r="N329" i="1"/>
  <c r="O329" i="1"/>
  <c r="P329" i="1"/>
  <c r="S329" i="1"/>
  <c r="M329" i="1" s="1"/>
  <c r="T329" i="1"/>
  <c r="R329" i="1" s="1"/>
  <c r="N330" i="1"/>
  <c r="O330" i="1"/>
  <c r="P330" i="1"/>
  <c r="S330" i="1"/>
  <c r="M330" i="1" s="1"/>
  <c r="T330" i="1"/>
  <c r="N331" i="1"/>
  <c r="O331" i="1"/>
  <c r="P331" i="1"/>
  <c r="S331" i="1"/>
  <c r="M331" i="1" s="1"/>
  <c r="T331" i="1"/>
  <c r="Q331" i="1" s="1"/>
  <c r="N332" i="1"/>
  <c r="O332" i="1"/>
  <c r="P332" i="1"/>
  <c r="S332" i="1"/>
  <c r="M332" i="1" s="1"/>
  <c r="T332" i="1"/>
  <c r="R332" i="1" s="1"/>
  <c r="N333" i="1"/>
  <c r="O333" i="1"/>
  <c r="P333" i="1"/>
  <c r="S333" i="1"/>
  <c r="M333" i="1" s="1"/>
  <c r="T333" i="1"/>
  <c r="N334" i="1"/>
  <c r="O334" i="1"/>
  <c r="P334" i="1"/>
  <c r="S334" i="1"/>
  <c r="M334" i="1" s="1"/>
  <c r="T334" i="1"/>
  <c r="R334" i="1" s="1"/>
  <c r="N335" i="1"/>
  <c r="O335" i="1"/>
  <c r="P335" i="1"/>
  <c r="S335" i="1"/>
  <c r="M335" i="1" s="1"/>
  <c r="T335" i="1"/>
  <c r="N336" i="1"/>
  <c r="O336" i="1"/>
  <c r="P336" i="1"/>
  <c r="S336" i="1"/>
  <c r="M336" i="1" s="1"/>
  <c r="T336" i="1"/>
  <c r="Q336" i="1" s="1"/>
  <c r="N337" i="1"/>
  <c r="O337" i="1"/>
  <c r="P337" i="1"/>
  <c r="S337" i="1"/>
  <c r="M337" i="1" s="1"/>
  <c r="T337" i="1"/>
  <c r="N338" i="1"/>
  <c r="O338" i="1"/>
  <c r="P338" i="1"/>
  <c r="S338" i="1"/>
  <c r="M338" i="1" s="1"/>
  <c r="T338" i="1"/>
  <c r="Q338" i="1" s="1"/>
  <c r="N339" i="1"/>
  <c r="O339" i="1"/>
  <c r="P339" i="1"/>
  <c r="S339" i="1"/>
  <c r="M339" i="1" s="1"/>
  <c r="T339" i="1"/>
  <c r="Q339" i="1" s="1"/>
  <c r="N340" i="1"/>
  <c r="O340" i="1"/>
  <c r="P340" i="1"/>
  <c r="S340" i="1"/>
  <c r="M340" i="1" s="1"/>
  <c r="T340" i="1"/>
  <c r="Q340" i="1" s="1"/>
  <c r="N341" i="1"/>
  <c r="O341" i="1"/>
  <c r="P341" i="1"/>
  <c r="S341" i="1"/>
  <c r="M341" i="1" s="1"/>
  <c r="T341" i="1"/>
  <c r="Q341" i="1" s="1"/>
  <c r="N342" i="1"/>
  <c r="O342" i="1"/>
  <c r="P342" i="1"/>
  <c r="S342" i="1"/>
  <c r="M342" i="1" s="1"/>
  <c r="T342" i="1"/>
  <c r="N343" i="1"/>
  <c r="O343" i="1"/>
  <c r="P343" i="1"/>
  <c r="S343" i="1"/>
  <c r="M343" i="1" s="1"/>
  <c r="T343" i="1"/>
  <c r="Q343" i="1" s="1"/>
  <c r="N344" i="1"/>
  <c r="O344" i="1"/>
  <c r="P344" i="1"/>
  <c r="S344" i="1"/>
  <c r="M344" i="1" s="1"/>
  <c r="T344" i="1"/>
  <c r="Q344" i="1" s="1"/>
  <c r="N345" i="1"/>
  <c r="O345" i="1"/>
  <c r="P345" i="1"/>
  <c r="S345" i="1"/>
  <c r="M345" i="1" s="1"/>
  <c r="T345" i="1"/>
  <c r="N346" i="1"/>
  <c r="O346" i="1"/>
  <c r="P346" i="1"/>
  <c r="S346" i="1"/>
  <c r="M346" i="1" s="1"/>
  <c r="T346" i="1"/>
  <c r="Q346" i="1" s="1"/>
  <c r="N347" i="1"/>
  <c r="O347" i="1"/>
  <c r="P347" i="1"/>
  <c r="S347" i="1"/>
  <c r="M347" i="1" s="1"/>
  <c r="T347" i="1"/>
  <c r="Q347" i="1" s="1"/>
  <c r="N348" i="1"/>
  <c r="O348" i="1"/>
  <c r="P348" i="1"/>
  <c r="S348" i="1"/>
  <c r="M348" i="1" s="1"/>
  <c r="T348" i="1"/>
  <c r="Q348" i="1" s="1"/>
  <c r="N349" i="1"/>
  <c r="O349" i="1"/>
  <c r="P349" i="1"/>
  <c r="S349" i="1"/>
  <c r="M349" i="1" s="1"/>
  <c r="T349" i="1"/>
  <c r="Q349" i="1" s="1"/>
  <c r="N350" i="1"/>
  <c r="O350" i="1"/>
  <c r="P350" i="1"/>
  <c r="S350" i="1"/>
  <c r="M350" i="1" s="1"/>
  <c r="T350" i="1"/>
  <c r="N351" i="1"/>
  <c r="O351" i="1"/>
  <c r="P351" i="1"/>
  <c r="S351" i="1"/>
  <c r="M351" i="1" s="1"/>
  <c r="T351" i="1"/>
  <c r="Q351" i="1" s="1"/>
  <c r="N352" i="1"/>
  <c r="O352" i="1"/>
  <c r="P352" i="1"/>
  <c r="S352" i="1"/>
  <c r="M352" i="1" s="1"/>
  <c r="T352" i="1"/>
  <c r="Q352" i="1" s="1"/>
  <c r="N353" i="1"/>
  <c r="O353" i="1"/>
  <c r="P353" i="1"/>
  <c r="S353" i="1"/>
  <c r="M353" i="1" s="1"/>
  <c r="T353" i="1"/>
  <c r="Q353" i="1" s="1"/>
  <c r="N354" i="1"/>
  <c r="O354" i="1"/>
  <c r="P354" i="1"/>
  <c r="S354" i="1"/>
  <c r="M354" i="1" s="1"/>
  <c r="T354" i="1"/>
  <c r="N355" i="1"/>
  <c r="O355" i="1"/>
  <c r="P355" i="1"/>
  <c r="S355" i="1"/>
  <c r="M355" i="1" s="1"/>
  <c r="T355" i="1"/>
  <c r="Q355" i="1" s="1"/>
  <c r="N356" i="1"/>
  <c r="O356" i="1"/>
  <c r="P356" i="1"/>
  <c r="S356" i="1"/>
  <c r="M356" i="1" s="1"/>
  <c r="T356" i="1"/>
  <c r="Q356" i="1" s="1"/>
  <c r="N357" i="1"/>
  <c r="O357" i="1"/>
  <c r="P357" i="1"/>
  <c r="S357" i="1"/>
  <c r="M357" i="1" s="1"/>
  <c r="T357" i="1"/>
  <c r="N358" i="1"/>
  <c r="O358" i="1"/>
  <c r="P358" i="1"/>
  <c r="S358" i="1"/>
  <c r="M358" i="1" s="1"/>
  <c r="T358" i="1"/>
  <c r="N359" i="1"/>
  <c r="O359" i="1"/>
  <c r="P359" i="1"/>
  <c r="S359" i="1"/>
  <c r="M359" i="1" s="1"/>
  <c r="T359" i="1"/>
  <c r="N360" i="1"/>
  <c r="O360" i="1"/>
  <c r="P360" i="1"/>
  <c r="S360" i="1"/>
  <c r="M360" i="1" s="1"/>
  <c r="T360" i="1"/>
  <c r="Q360" i="1" s="1"/>
  <c r="N361" i="1"/>
  <c r="O361" i="1"/>
  <c r="P361" i="1"/>
  <c r="S361" i="1"/>
  <c r="M361" i="1" s="1"/>
  <c r="T361" i="1"/>
  <c r="Q361" i="1" s="1"/>
  <c r="N362" i="1"/>
  <c r="O362" i="1"/>
  <c r="P362" i="1"/>
  <c r="S362" i="1"/>
  <c r="M362" i="1" s="1"/>
  <c r="T362" i="1"/>
  <c r="Q362" i="1" s="1"/>
  <c r="N363" i="1"/>
  <c r="O363" i="1"/>
  <c r="P363" i="1"/>
  <c r="S363" i="1"/>
  <c r="M363" i="1" s="1"/>
  <c r="T363" i="1"/>
  <c r="Q363" i="1" s="1"/>
  <c r="N364" i="1"/>
  <c r="O364" i="1"/>
  <c r="P364" i="1"/>
  <c r="S364" i="1"/>
  <c r="M364" i="1" s="1"/>
  <c r="T364" i="1"/>
  <c r="N365" i="1"/>
  <c r="O365" i="1"/>
  <c r="P365" i="1"/>
  <c r="S365" i="1"/>
  <c r="M365" i="1" s="1"/>
  <c r="T365" i="1"/>
  <c r="Q365" i="1" s="1"/>
  <c r="N366" i="1"/>
  <c r="O366" i="1"/>
  <c r="P366" i="1"/>
  <c r="S366" i="1"/>
  <c r="M366" i="1" s="1"/>
  <c r="T366" i="1"/>
  <c r="N367" i="1"/>
  <c r="O367" i="1"/>
  <c r="P367" i="1"/>
  <c r="S367" i="1"/>
  <c r="M367" i="1" s="1"/>
  <c r="T367" i="1"/>
  <c r="N368" i="1"/>
  <c r="O368" i="1"/>
  <c r="P368" i="1"/>
  <c r="S368" i="1"/>
  <c r="M368" i="1" s="1"/>
  <c r="T368" i="1"/>
  <c r="Q368" i="1" s="1"/>
  <c r="N369" i="1"/>
  <c r="O369" i="1"/>
  <c r="P369" i="1"/>
  <c r="S369" i="1"/>
  <c r="M369" i="1" s="1"/>
  <c r="T369" i="1"/>
  <c r="Q369" i="1" s="1"/>
  <c r="N370" i="1"/>
  <c r="O370" i="1"/>
  <c r="P370" i="1"/>
  <c r="S370" i="1"/>
  <c r="M370" i="1" s="1"/>
  <c r="T370" i="1"/>
  <c r="N371" i="1"/>
  <c r="O371" i="1"/>
  <c r="P371" i="1"/>
  <c r="S371" i="1"/>
  <c r="M371" i="1" s="1"/>
  <c r="T371" i="1"/>
  <c r="Q371" i="1" s="1"/>
  <c r="N372" i="1"/>
  <c r="O372" i="1"/>
  <c r="P372" i="1"/>
  <c r="S372" i="1"/>
  <c r="M372" i="1" s="1"/>
  <c r="T372" i="1"/>
  <c r="N373" i="1"/>
  <c r="O373" i="1"/>
  <c r="P373" i="1"/>
  <c r="S373" i="1"/>
  <c r="M373" i="1" s="1"/>
  <c r="T373" i="1"/>
  <c r="Q373" i="1" s="1"/>
  <c r="N374" i="1"/>
  <c r="O374" i="1"/>
  <c r="P374" i="1"/>
  <c r="S374" i="1"/>
  <c r="M374" i="1" s="1"/>
  <c r="T374" i="1"/>
  <c r="N375" i="1"/>
  <c r="O375" i="1"/>
  <c r="P375" i="1"/>
  <c r="S375" i="1"/>
  <c r="M375" i="1" s="1"/>
  <c r="T375" i="1"/>
  <c r="N376" i="1"/>
  <c r="O376" i="1"/>
  <c r="P376" i="1"/>
  <c r="S376" i="1"/>
  <c r="M376" i="1" s="1"/>
  <c r="T376" i="1"/>
  <c r="Q376" i="1" s="1"/>
  <c r="N377" i="1"/>
  <c r="O377" i="1"/>
  <c r="P377" i="1"/>
  <c r="S377" i="1"/>
  <c r="M377" i="1" s="1"/>
  <c r="T377" i="1"/>
  <c r="Q377" i="1" s="1"/>
  <c r="N378" i="1"/>
  <c r="O378" i="1"/>
  <c r="P378" i="1"/>
  <c r="S378" i="1"/>
  <c r="M378" i="1" s="1"/>
  <c r="T378" i="1"/>
  <c r="Q378" i="1" s="1"/>
  <c r="N379" i="1"/>
  <c r="O379" i="1"/>
  <c r="P379" i="1"/>
  <c r="S379" i="1"/>
  <c r="M379" i="1" s="1"/>
  <c r="T379" i="1"/>
  <c r="Q379" i="1" s="1"/>
  <c r="N380" i="1"/>
  <c r="O380" i="1"/>
  <c r="P380" i="1"/>
  <c r="S380" i="1"/>
  <c r="M380" i="1" s="1"/>
  <c r="T380" i="1"/>
  <c r="N381" i="1"/>
  <c r="O381" i="1"/>
  <c r="P381" i="1"/>
  <c r="S381" i="1"/>
  <c r="M381" i="1" s="1"/>
  <c r="T381" i="1"/>
  <c r="Q381" i="1" s="1"/>
  <c r="N382" i="1"/>
  <c r="O382" i="1"/>
  <c r="P382" i="1"/>
  <c r="S382" i="1"/>
  <c r="M382" i="1" s="1"/>
  <c r="T382" i="1"/>
  <c r="N383" i="1"/>
  <c r="O383" i="1"/>
  <c r="P383" i="1"/>
  <c r="S383" i="1"/>
  <c r="M383" i="1" s="1"/>
  <c r="T383" i="1"/>
  <c r="N384" i="1"/>
  <c r="O384" i="1"/>
  <c r="P384" i="1"/>
  <c r="S384" i="1"/>
  <c r="M384" i="1" s="1"/>
  <c r="T384" i="1"/>
  <c r="Q384" i="1" s="1"/>
  <c r="N385" i="1"/>
  <c r="O385" i="1"/>
  <c r="P385" i="1"/>
  <c r="S385" i="1"/>
  <c r="M385" i="1" s="1"/>
  <c r="T385" i="1"/>
  <c r="Q385" i="1" s="1"/>
  <c r="N386" i="1"/>
  <c r="O386" i="1"/>
  <c r="P386" i="1"/>
  <c r="S386" i="1"/>
  <c r="M386" i="1" s="1"/>
  <c r="T386" i="1"/>
  <c r="Q386" i="1" s="1"/>
  <c r="N387" i="1"/>
  <c r="O387" i="1"/>
  <c r="P387" i="1"/>
  <c r="S387" i="1"/>
  <c r="M387" i="1" s="1"/>
  <c r="T387" i="1"/>
  <c r="N388" i="1"/>
  <c r="O388" i="1"/>
  <c r="P388" i="1"/>
  <c r="S388" i="1"/>
  <c r="M388" i="1" s="1"/>
  <c r="T388" i="1"/>
  <c r="N389" i="1"/>
  <c r="O389" i="1"/>
  <c r="P389" i="1"/>
  <c r="S389" i="1"/>
  <c r="M389" i="1" s="1"/>
  <c r="T389" i="1"/>
  <c r="Q389" i="1" s="1"/>
  <c r="N390" i="1"/>
  <c r="O390" i="1"/>
  <c r="P390" i="1"/>
  <c r="S390" i="1"/>
  <c r="M390" i="1" s="1"/>
  <c r="T390" i="1"/>
  <c r="N391" i="1"/>
  <c r="O391" i="1"/>
  <c r="P391" i="1"/>
  <c r="S391" i="1"/>
  <c r="M391" i="1" s="1"/>
  <c r="T391" i="1"/>
  <c r="N392" i="1"/>
  <c r="O392" i="1"/>
  <c r="P392" i="1"/>
  <c r="S392" i="1"/>
  <c r="M392" i="1" s="1"/>
  <c r="T392" i="1"/>
  <c r="Q392" i="1" s="1"/>
  <c r="N393" i="1"/>
  <c r="O393" i="1"/>
  <c r="P393" i="1"/>
  <c r="S393" i="1"/>
  <c r="M393" i="1" s="1"/>
  <c r="T393" i="1"/>
  <c r="Q393" i="1" s="1"/>
  <c r="N394" i="1"/>
  <c r="O394" i="1"/>
  <c r="P394" i="1"/>
  <c r="S394" i="1"/>
  <c r="M394" i="1" s="1"/>
  <c r="T394" i="1"/>
  <c r="Q394" i="1" s="1"/>
  <c r="N395" i="1"/>
  <c r="O395" i="1"/>
  <c r="P395" i="1"/>
  <c r="S395" i="1"/>
  <c r="M395" i="1" s="1"/>
  <c r="T395" i="1"/>
  <c r="N396" i="1"/>
  <c r="O396" i="1"/>
  <c r="P396" i="1"/>
  <c r="S396" i="1"/>
  <c r="M396" i="1" s="1"/>
  <c r="T396" i="1"/>
  <c r="N397" i="1"/>
  <c r="O397" i="1"/>
  <c r="P397" i="1"/>
  <c r="S397" i="1"/>
  <c r="M397" i="1" s="1"/>
  <c r="T397" i="1"/>
  <c r="Q397" i="1" s="1"/>
  <c r="N398" i="1"/>
  <c r="O398" i="1"/>
  <c r="P398" i="1"/>
  <c r="S398" i="1"/>
  <c r="M398" i="1" s="1"/>
  <c r="T398" i="1"/>
  <c r="N399" i="1"/>
  <c r="O399" i="1"/>
  <c r="P399" i="1"/>
  <c r="S399" i="1"/>
  <c r="M399" i="1" s="1"/>
  <c r="T399" i="1"/>
  <c r="N400" i="1"/>
  <c r="O400" i="1"/>
  <c r="P400" i="1"/>
  <c r="S400" i="1"/>
  <c r="M400" i="1" s="1"/>
  <c r="T400" i="1"/>
  <c r="Q400" i="1" s="1"/>
  <c r="N401" i="1"/>
  <c r="O401" i="1"/>
  <c r="P401" i="1"/>
  <c r="S401" i="1"/>
  <c r="M401" i="1" s="1"/>
  <c r="T401" i="1"/>
  <c r="Q401" i="1" s="1"/>
  <c r="N402" i="1"/>
  <c r="O402" i="1"/>
  <c r="P402" i="1"/>
  <c r="S402" i="1"/>
  <c r="M402" i="1" s="1"/>
  <c r="T402" i="1"/>
  <c r="Q402" i="1" s="1"/>
  <c r="N403" i="1"/>
  <c r="O403" i="1"/>
  <c r="P403" i="1"/>
  <c r="S403" i="1"/>
  <c r="M403" i="1" s="1"/>
  <c r="T403" i="1"/>
  <c r="N404" i="1"/>
  <c r="O404" i="1"/>
  <c r="P404" i="1"/>
  <c r="S404" i="1"/>
  <c r="M404" i="1" s="1"/>
  <c r="T404" i="1"/>
  <c r="N405" i="1"/>
  <c r="O405" i="1"/>
  <c r="P405" i="1"/>
  <c r="S405" i="1"/>
  <c r="M405" i="1" s="1"/>
  <c r="T405" i="1"/>
  <c r="N406" i="1"/>
  <c r="O406" i="1"/>
  <c r="P406" i="1"/>
  <c r="S406" i="1"/>
  <c r="M406" i="1" s="1"/>
  <c r="T406" i="1"/>
  <c r="N407" i="1"/>
  <c r="O407" i="1"/>
  <c r="P407" i="1"/>
  <c r="S407" i="1"/>
  <c r="M407" i="1" s="1"/>
  <c r="T407" i="1"/>
  <c r="N408" i="1"/>
  <c r="O408" i="1"/>
  <c r="P408" i="1"/>
  <c r="S408" i="1"/>
  <c r="M408" i="1" s="1"/>
  <c r="T408" i="1"/>
  <c r="Q408" i="1" s="1"/>
  <c r="N409" i="1"/>
  <c r="O409" i="1"/>
  <c r="P409" i="1"/>
  <c r="S409" i="1"/>
  <c r="M409" i="1" s="1"/>
  <c r="T409" i="1"/>
  <c r="N410" i="1"/>
  <c r="O410" i="1"/>
  <c r="P410" i="1"/>
  <c r="S410" i="1"/>
  <c r="M410" i="1" s="1"/>
  <c r="T410" i="1"/>
  <c r="R410" i="1" s="1"/>
  <c r="N411" i="1"/>
  <c r="O411" i="1"/>
  <c r="P411" i="1"/>
  <c r="S411" i="1"/>
  <c r="M411" i="1" s="1"/>
  <c r="T411" i="1"/>
  <c r="R411" i="1" s="1"/>
  <c r="N412" i="1"/>
  <c r="O412" i="1"/>
  <c r="P412" i="1"/>
  <c r="S412" i="1"/>
  <c r="M412" i="1" s="1"/>
  <c r="T412" i="1"/>
  <c r="R412" i="1" s="1"/>
  <c r="N413" i="1"/>
  <c r="O413" i="1"/>
  <c r="P413" i="1"/>
  <c r="S413" i="1"/>
  <c r="M413" i="1" s="1"/>
  <c r="T413" i="1"/>
  <c r="N414" i="1"/>
  <c r="O414" i="1"/>
  <c r="P414" i="1"/>
  <c r="S414" i="1"/>
  <c r="M414" i="1" s="1"/>
  <c r="T414" i="1"/>
  <c r="R414" i="1" s="1"/>
  <c r="N415" i="1"/>
  <c r="O415" i="1"/>
  <c r="P415" i="1"/>
  <c r="S415" i="1"/>
  <c r="M415" i="1" s="1"/>
  <c r="T415" i="1"/>
  <c r="R415" i="1" s="1"/>
  <c r="N416" i="1"/>
  <c r="O416" i="1"/>
  <c r="P416" i="1"/>
  <c r="S416" i="1"/>
  <c r="M416" i="1" s="1"/>
  <c r="T416" i="1"/>
  <c r="N417" i="1"/>
  <c r="O417" i="1"/>
  <c r="P417" i="1"/>
  <c r="S417" i="1"/>
  <c r="M417" i="1" s="1"/>
  <c r="T417" i="1"/>
  <c r="R417" i="1" s="1"/>
  <c r="N418" i="1"/>
  <c r="O418" i="1"/>
  <c r="P418" i="1"/>
  <c r="S418" i="1"/>
  <c r="M418" i="1" s="1"/>
  <c r="T418" i="1"/>
  <c r="R418" i="1" s="1"/>
  <c r="N419" i="1"/>
  <c r="O419" i="1"/>
  <c r="P419" i="1"/>
  <c r="S419" i="1"/>
  <c r="M419" i="1" s="1"/>
  <c r="T419" i="1"/>
  <c r="N420" i="1"/>
  <c r="O420" i="1"/>
  <c r="P420" i="1"/>
  <c r="S420" i="1"/>
  <c r="M420" i="1" s="1"/>
  <c r="T420" i="1"/>
  <c r="R420" i="1" s="1"/>
  <c r="N421" i="1"/>
  <c r="O421" i="1"/>
  <c r="P421" i="1"/>
  <c r="S421" i="1"/>
  <c r="M421" i="1" s="1"/>
  <c r="T421" i="1"/>
  <c r="R421" i="1" s="1"/>
  <c r="N422" i="1"/>
  <c r="O422" i="1"/>
  <c r="P422" i="1"/>
  <c r="S422" i="1"/>
  <c r="M422" i="1" s="1"/>
  <c r="T422" i="1"/>
  <c r="R422" i="1" s="1"/>
  <c r="N423" i="1"/>
  <c r="O423" i="1"/>
  <c r="P423" i="1"/>
  <c r="S423" i="1"/>
  <c r="M423" i="1" s="1"/>
  <c r="T423" i="1"/>
  <c r="N424" i="1"/>
  <c r="O424" i="1"/>
  <c r="P424" i="1"/>
  <c r="S424" i="1"/>
  <c r="M424" i="1" s="1"/>
  <c r="T424" i="1"/>
  <c r="R424" i="1" s="1"/>
  <c r="N425" i="1"/>
  <c r="O425" i="1"/>
  <c r="P425" i="1"/>
  <c r="S425" i="1"/>
  <c r="M425" i="1" s="1"/>
  <c r="T425" i="1"/>
  <c r="R425" i="1" s="1"/>
  <c r="N426" i="1"/>
  <c r="O426" i="1"/>
  <c r="P426" i="1"/>
  <c r="S426" i="1"/>
  <c r="M426" i="1" s="1"/>
  <c r="T426" i="1"/>
  <c r="R426" i="1" s="1"/>
  <c r="N427" i="1"/>
  <c r="O427" i="1"/>
  <c r="P427" i="1"/>
  <c r="S427" i="1"/>
  <c r="M427" i="1" s="1"/>
  <c r="T427" i="1"/>
  <c r="N428" i="1"/>
  <c r="O428" i="1"/>
  <c r="P428" i="1"/>
  <c r="S428" i="1"/>
  <c r="M428" i="1" s="1"/>
  <c r="T428" i="1"/>
  <c r="R428" i="1" s="1"/>
  <c r="N429" i="1"/>
  <c r="O429" i="1"/>
  <c r="P429" i="1"/>
  <c r="S429" i="1"/>
  <c r="M429" i="1" s="1"/>
  <c r="T429" i="1"/>
  <c r="R429" i="1" s="1"/>
  <c r="N430" i="1"/>
  <c r="O430" i="1"/>
  <c r="P430" i="1"/>
  <c r="S430" i="1"/>
  <c r="M430" i="1" s="1"/>
  <c r="T430" i="1"/>
  <c r="R430" i="1" s="1"/>
  <c r="N431" i="1"/>
  <c r="O431" i="1"/>
  <c r="P431" i="1"/>
  <c r="S431" i="1"/>
  <c r="M431" i="1" s="1"/>
  <c r="T431" i="1"/>
  <c r="N432" i="1"/>
  <c r="O432" i="1"/>
  <c r="P432" i="1"/>
  <c r="S432" i="1"/>
  <c r="M432" i="1" s="1"/>
  <c r="T432" i="1"/>
  <c r="N433" i="1"/>
  <c r="O433" i="1"/>
  <c r="P433" i="1"/>
  <c r="S433" i="1"/>
  <c r="M433" i="1" s="1"/>
  <c r="T433" i="1"/>
  <c r="R433" i="1" s="1"/>
  <c r="N434" i="1"/>
  <c r="O434" i="1"/>
  <c r="P434" i="1"/>
  <c r="S434" i="1"/>
  <c r="M434" i="1" s="1"/>
  <c r="T434" i="1"/>
  <c r="R434" i="1" s="1"/>
  <c r="N435" i="1"/>
  <c r="O435" i="1"/>
  <c r="P435" i="1"/>
  <c r="S435" i="1"/>
  <c r="M435" i="1" s="1"/>
  <c r="T435" i="1"/>
  <c r="N436" i="1"/>
  <c r="O436" i="1"/>
  <c r="P436" i="1"/>
  <c r="S436" i="1"/>
  <c r="M436" i="1" s="1"/>
  <c r="T436" i="1"/>
  <c r="R436" i="1" s="1"/>
  <c r="N437" i="1"/>
  <c r="O437" i="1"/>
  <c r="P437" i="1"/>
  <c r="S437" i="1"/>
  <c r="M437" i="1" s="1"/>
  <c r="T437" i="1"/>
  <c r="R437" i="1" s="1"/>
  <c r="N438" i="1"/>
  <c r="O438" i="1"/>
  <c r="P438" i="1"/>
  <c r="S438" i="1"/>
  <c r="M438" i="1" s="1"/>
  <c r="T438" i="1"/>
  <c r="R438" i="1" s="1"/>
  <c r="N439" i="1"/>
  <c r="O439" i="1"/>
  <c r="P439" i="1"/>
  <c r="S439" i="1"/>
  <c r="M439" i="1" s="1"/>
  <c r="T439" i="1"/>
  <c r="N440" i="1"/>
  <c r="O440" i="1"/>
  <c r="P440" i="1"/>
  <c r="S440" i="1"/>
  <c r="M440" i="1" s="1"/>
  <c r="T440" i="1"/>
  <c r="N441" i="1"/>
  <c r="O441" i="1"/>
  <c r="P441" i="1"/>
  <c r="S441" i="1"/>
  <c r="M441" i="1" s="1"/>
  <c r="T441" i="1"/>
  <c r="R441" i="1" s="1"/>
  <c r="N442" i="1"/>
  <c r="O442" i="1"/>
  <c r="P442" i="1"/>
  <c r="S442" i="1"/>
  <c r="M442" i="1" s="1"/>
  <c r="T442" i="1"/>
  <c r="R442" i="1" s="1"/>
  <c r="N443" i="1"/>
  <c r="O443" i="1"/>
  <c r="P443" i="1"/>
  <c r="S443" i="1"/>
  <c r="M443" i="1" s="1"/>
  <c r="T443" i="1"/>
  <c r="R443" i="1" s="1"/>
  <c r="N444" i="1"/>
  <c r="O444" i="1"/>
  <c r="P444" i="1"/>
  <c r="S444" i="1"/>
  <c r="M444" i="1" s="1"/>
  <c r="T444" i="1"/>
  <c r="R444" i="1" s="1"/>
  <c r="N445" i="1"/>
  <c r="O445" i="1"/>
  <c r="P445" i="1"/>
  <c r="S445" i="1"/>
  <c r="M445" i="1" s="1"/>
  <c r="T445" i="1"/>
  <c r="R445" i="1" s="1"/>
  <c r="N446" i="1"/>
  <c r="O446" i="1"/>
  <c r="P446" i="1"/>
  <c r="S446" i="1"/>
  <c r="M446" i="1" s="1"/>
  <c r="T446" i="1"/>
  <c r="R446" i="1" s="1"/>
  <c r="N447" i="1"/>
  <c r="O447" i="1"/>
  <c r="P447" i="1"/>
  <c r="S447" i="1"/>
  <c r="M447" i="1" s="1"/>
  <c r="T447" i="1"/>
  <c r="N448" i="1"/>
  <c r="O448" i="1"/>
  <c r="P448" i="1"/>
  <c r="S448" i="1"/>
  <c r="M448" i="1" s="1"/>
  <c r="T448" i="1"/>
  <c r="N449" i="1"/>
  <c r="O449" i="1"/>
  <c r="P449" i="1"/>
  <c r="S449" i="1"/>
  <c r="M449" i="1" s="1"/>
  <c r="T449" i="1"/>
  <c r="R449" i="1" s="1"/>
  <c r="N450" i="1"/>
  <c r="O450" i="1"/>
  <c r="P450" i="1"/>
  <c r="S450" i="1"/>
  <c r="M450" i="1" s="1"/>
  <c r="T450" i="1"/>
  <c r="R450" i="1" s="1"/>
  <c r="N451" i="1"/>
  <c r="O451" i="1"/>
  <c r="P451" i="1"/>
  <c r="S451" i="1"/>
  <c r="M451" i="1" s="1"/>
  <c r="T451" i="1"/>
  <c r="R451" i="1" s="1"/>
  <c r="N452" i="1"/>
  <c r="O452" i="1"/>
  <c r="P452" i="1"/>
  <c r="S452" i="1"/>
  <c r="M452" i="1" s="1"/>
  <c r="T452" i="1"/>
  <c r="R452" i="1" s="1"/>
  <c r="N453" i="1"/>
  <c r="O453" i="1"/>
  <c r="P453" i="1"/>
  <c r="S453" i="1"/>
  <c r="M453" i="1" s="1"/>
  <c r="T453" i="1"/>
  <c r="N454" i="1"/>
  <c r="O454" i="1"/>
  <c r="P454" i="1"/>
  <c r="S454" i="1"/>
  <c r="M454" i="1" s="1"/>
  <c r="T454" i="1"/>
  <c r="R454" i="1" s="1"/>
  <c r="N455" i="1"/>
  <c r="O455" i="1"/>
  <c r="P455" i="1"/>
  <c r="S455" i="1"/>
  <c r="M455" i="1" s="1"/>
  <c r="T455" i="1"/>
  <c r="N456" i="1"/>
  <c r="O456" i="1"/>
  <c r="P456" i="1"/>
  <c r="S456" i="1"/>
  <c r="M456" i="1" s="1"/>
  <c r="T456" i="1"/>
  <c r="R456" i="1" s="1"/>
  <c r="N457" i="1"/>
  <c r="O457" i="1"/>
  <c r="P457" i="1"/>
  <c r="S457" i="1"/>
  <c r="M457" i="1" s="1"/>
  <c r="T457" i="1"/>
  <c r="R457" i="1" s="1"/>
  <c r="N458" i="1"/>
  <c r="O458" i="1"/>
  <c r="P458" i="1"/>
  <c r="S458" i="1"/>
  <c r="M458" i="1" s="1"/>
  <c r="T458" i="1"/>
  <c r="R458" i="1" s="1"/>
  <c r="N459" i="1"/>
  <c r="O459" i="1"/>
  <c r="P459" i="1"/>
  <c r="S459" i="1"/>
  <c r="M459" i="1" s="1"/>
  <c r="T459" i="1"/>
  <c r="R459" i="1" s="1"/>
  <c r="N460" i="1"/>
  <c r="O460" i="1"/>
  <c r="P460" i="1"/>
  <c r="S460" i="1"/>
  <c r="M460" i="1" s="1"/>
  <c r="T460" i="1"/>
  <c r="R460" i="1" s="1"/>
  <c r="N461" i="1"/>
  <c r="O461" i="1"/>
  <c r="P461" i="1"/>
  <c r="S461" i="1"/>
  <c r="M461" i="1" s="1"/>
  <c r="T461" i="1"/>
  <c r="R461" i="1" s="1"/>
  <c r="N462" i="1"/>
  <c r="O462" i="1"/>
  <c r="P462" i="1"/>
  <c r="S462" i="1"/>
  <c r="M462" i="1" s="1"/>
  <c r="T462" i="1"/>
  <c r="R462" i="1" s="1"/>
  <c r="N463" i="1"/>
  <c r="O463" i="1"/>
  <c r="P463" i="1"/>
  <c r="S463" i="1"/>
  <c r="M463" i="1" s="1"/>
  <c r="T463" i="1"/>
  <c r="N464" i="1"/>
  <c r="O464" i="1"/>
  <c r="P464" i="1"/>
  <c r="S464" i="1"/>
  <c r="M464" i="1" s="1"/>
  <c r="T464" i="1"/>
  <c r="N465" i="1"/>
  <c r="O465" i="1"/>
  <c r="P465" i="1"/>
  <c r="S465" i="1"/>
  <c r="M465" i="1" s="1"/>
  <c r="T465" i="1"/>
  <c r="R465" i="1" s="1"/>
  <c r="N466" i="1"/>
  <c r="O466" i="1"/>
  <c r="P466" i="1"/>
  <c r="S466" i="1"/>
  <c r="M466" i="1" s="1"/>
  <c r="T466" i="1"/>
  <c r="R466" i="1" s="1"/>
  <c r="N467" i="1"/>
  <c r="O467" i="1"/>
  <c r="P467" i="1"/>
  <c r="S467" i="1"/>
  <c r="M467" i="1" s="1"/>
  <c r="T467" i="1"/>
  <c r="R467" i="1" s="1"/>
  <c r="N468" i="1"/>
  <c r="O468" i="1"/>
  <c r="P468" i="1"/>
  <c r="S468" i="1"/>
  <c r="M468" i="1" s="1"/>
  <c r="T468" i="1"/>
  <c r="R468" i="1" s="1"/>
  <c r="N469" i="1"/>
  <c r="O469" i="1"/>
  <c r="P469" i="1"/>
  <c r="S469" i="1"/>
  <c r="M469" i="1" s="1"/>
  <c r="T469" i="1"/>
  <c r="N470" i="1"/>
  <c r="O470" i="1"/>
  <c r="P470" i="1"/>
  <c r="S470" i="1"/>
  <c r="M470" i="1" s="1"/>
  <c r="T470" i="1"/>
  <c r="R470" i="1" s="1"/>
  <c r="N471" i="1"/>
  <c r="O471" i="1"/>
  <c r="P471" i="1"/>
  <c r="S471" i="1"/>
  <c r="M471" i="1" s="1"/>
  <c r="T471" i="1"/>
  <c r="N472" i="1"/>
  <c r="O472" i="1"/>
  <c r="P472" i="1"/>
  <c r="S472" i="1"/>
  <c r="M472" i="1" s="1"/>
  <c r="T472" i="1"/>
  <c r="N473" i="1"/>
  <c r="O473" i="1"/>
  <c r="P473" i="1"/>
  <c r="S473" i="1"/>
  <c r="M473" i="1" s="1"/>
  <c r="T473" i="1"/>
  <c r="R473" i="1" s="1"/>
  <c r="N474" i="1"/>
  <c r="O474" i="1"/>
  <c r="P474" i="1"/>
  <c r="S474" i="1"/>
  <c r="M474" i="1" s="1"/>
  <c r="T474" i="1"/>
  <c r="R474" i="1" s="1"/>
  <c r="N475" i="1"/>
  <c r="O475" i="1"/>
  <c r="P475" i="1"/>
  <c r="S475" i="1"/>
  <c r="M475" i="1" s="1"/>
  <c r="T475" i="1"/>
  <c r="R475" i="1" s="1"/>
  <c r="N476" i="1"/>
  <c r="O476" i="1"/>
  <c r="P476" i="1"/>
  <c r="S476" i="1"/>
  <c r="M476" i="1" s="1"/>
  <c r="T476" i="1"/>
  <c r="R476" i="1" s="1"/>
  <c r="N477" i="1"/>
  <c r="O477" i="1"/>
  <c r="P477" i="1"/>
  <c r="S477" i="1"/>
  <c r="M477" i="1" s="1"/>
  <c r="T477" i="1"/>
  <c r="R477" i="1" s="1"/>
  <c r="N478" i="1"/>
  <c r="O478" i="1"/>
  <c r="P478" i="1"/>
  <c r="S478" i="1"/>
  <c r="M478" i="1" s="1"/>
  <c r="T478" i="1"/>
  <c r="R478" i="1" s="1"/>
  <c r="N479" i="1"/>
  <c r="O479" i="1"/>
  <c r="P479" i="1"/>
  <c r="S479" i="1"/>
  <c r="M479" i="1" s="1"/>
  <c r="T479" i="1"/>
  <c r="N480" i="1"/>
  <c r="O480" i="1"/>
  <c r="P480" i="1"/>
  <c r="S480" i="1"/>
  <c r="M480" i="1" s="1"/>
  <c r="T480" i="1"/>
  <c r="R480" i="1" s="1"/>
  <c r="N481" i="1"/>
  <c r="O481" i="1"/>
  <c r="P481" i="1"/>
  <c r="S481" i="1"/>
  <c r="M481" i="1" s="1"/>
  <c r="T481" i="1"/>
  <c r="R481" i="1" s="1"/>
  <c r="N482" i="1"/>
  <c r="O482" i="1"/>
  <c r="P482" i="1"/>
  <c r="S482" i="1"/>
  <c r="M482" i="1" s="1"/>
  <c r="T482" i="1"/>
  <c r="R482" i="1" s="1"/>
  <c r="N483" i="1"/>
  <c r="O483" i="1"/>
  <c r="P483" i="1"/>
  <c r="S483" i="1"/>
  <c r="M483" i="1" s="1"/>
  <c r="T483" i="1"/>
  <c r="N484" i="1"/>
  <c r="O484" i="1"/>
  <c r="P484" i="1"/>
  <c r="S484" i="1"/>
  <c r="M484" i="1" s="1"/>
  <c r="T484" i="1"/>
  <c r="N485" i="1"/>
  <c r="O485" i="1"/>
  <c r="P485" i="1"/>
  <c r="S485" i="1"/>
  <c r="M485" i="1" s="1"/>
  <c r="T485" i="1"/>
  <c r="R485" i="1" s="1"/>
  <c r="N486" i="1"/>
  <c r="O486" i="1"/>
  <c r="P486" i="1"/>
  <c r="S486" i="1"/>
  <c r="M486" i="1" s="1"/>
  <c r="T486" i="1"/>
  <c r="R486" i="1" s="1"/>
  <c r="N487" i="1"/>
  <c r="O487" i="1"/>
  <c r="P487" i="1"/>
  <c r="S487" i="1"/>
  <c r="M487" i="1" s="1"/>
  <c r="T487" i="1"/>
  <c r="N488" i="1"/>
  <c r="O488" i="1"/>
  <c r="P488" i="1"/>
  <c r="S488" i="1"/>
  <c r="M488" i="1" s="1"/>
  <c r="T488" i="1"/>
  <c r="R488" i="1" s="1"/>
  <c r="N489" i="1"/>
  <c r="O489" i="1"/>
  <c r="P489" i="1"/>
  <c r="S489" i="1"/>
  <c r="M489" i="1" s="1"/>
  <c r="T489" i="1"/>
  <c r="R489" i="1" s="1"/>
  <c r="N490" i="1"/>
  <c r="O490" i="1"/>
  <c r="P490" i="1"/>
  <c r="S490" i="1"/>
  <c r="M490" i="1" s="1"/>
  <c r="T490" i="1"/>
  <c r="R490" i="1" s="1"/>
  <c r="N491" i="1"/>
  <c r="O491" i="1"/>
  <c r="P491" i="1"/>
  <c r="S491" i="1"/>
  <c r="M491" i="1" s="1"/>
  <c r="T491" i="1"/>
  <c r="R491" i="1" s="1"/>
  <c r="N492" i="1"/>
  <c r="O492" i="1"/>
  <c r="P492" i="1"/>
  <c r="S492" i="1"/>
  <c r="M492" i="1" s="1"/>
  <c r="T492" i="1"/>
  <c r="R492" i="1" s="1"/>
  <c r="N493" i="1"/>
  <c r="O493" i="1"/>
  <c r="P493" i="1"/>
  <c r="S493" i="1"/>
  <c r="M493" i="1" s="1"/>
  <c r="T493" i="1"/>
  <c r="R493" i="1" s="1"/>
  <c r="N494" i="1"/>
  <c r="O494" i="1"/>
  <c r="P494" i="1"/>
  <c r="S494" i="1"/>
  <c r="M494" i="1" s="1"/>
  <c r="T494" i="1"/>
  <c r="R494" i="1" s="1"/>
  <c r="N495" i="1"/>
  <c r="O495" i="1"/>
  <c r="P495" i="1"/>
  <c r="S495" i="1"/>
  <c r="M495" i="1" s="1"/>
  <c r="T495" i="1"/>
  <c r="N496" i="1"/>
  <c r="O496" i="1"/>
  <c r="P496" i="1"/>
  <c r="S496" i="1"/>
  <c r="M496" i="1" s="1"/>
  <c r="T496" i="1"/>
  <c r="N497" i="1"/>
  <c r="O497" i="1"/>
  <c r="P497" i="1"/>
  <c r="S497" i="1"/>
  <c r="M497" i="1" s="1"/>
  <c r="T497" i="1"/>
  <c r="R497" i="1" s="1"/>
  <c r="N498" i="1"/>
  <c r="O498" i="1"/>
  <c r="P498" i="1"/>
  <c r="S498" i="1"/>
  <c r="M498" i="1" s="1"/>
  <c r="T498" i="1"/>
  <c r="R498" i="1" s="1"/>
  <c r="N499" i="1"/>
  <c r="O499" i="1"/>
  <c r="P499" i="1"/>
  <c r="S499" i="1"/>
  <c r="M499" i="1" s="1"/>
  <c r="T499" i="1"/>
  <c r="R499" i="1" s="1"/>
  <c r="N500" i="1"/>
  <c r="O500" i="1"/>
  <c r="P500" i="1"/>
  <c r="S500" i="1"/>
  <c r="M500" i="1" s="1"/>
  <c r="T500" i="1"/>
  <c r="N501" i="1"/>
  <c r="O501" i="1"/>
  <c r="P501" i="1"/>
  <c r="S501" i="1"/>
  <c r="M501" i="1" s="1"/>
  <c r="T501" i="1"/>
  <c r="R501" i="1" s="1"/>
  <c r="N502" i="1"/>
  <c r="O502" i="1"/>
  <c r="P502" i="1"/>
  <c r="S502" i="1"/>
  <c r="M502" i="1" s="1"/>
  <c r="T502" i="1"/>
  <c r="R502" i="1" s="1"/>
  <c r="N503" i="1"/>
  <c r="O503" i="1"/>
  <c r="P503" i="1"/>
  <c r="S503" i="1"/>
  <c r="M503" i="1" s="1"/>
  <c r="T503" i="1"/>
  <c r="N504" i="1"/>
  <c r="O504" i="1"/>
  <c r="P504" i="1"/>
  <c r="S504" i="1"/>
  <c r="M504" i="1" s="1"/>
  <c r="T504" i="1"/>
  <c r="R504" i="1" s="1"/>
  <c r="N505" i="1"/>
  <c r="O505" i="1"/>
  <c r="P505" i="1"/>
  <c r="S505" i="1"/>
  <c r="M505" i="1" s="1"/>
  <c r="T505" i="1"/>
  <c r="R505" i="1" s="1"/>
  <c r="N506" i="1"/>
  <c r="O506" i="1"/>
  <c r="P506" i="1"/>
  <c r="S506" i="1"/>
  <c r="M506" i="1" s="1"/>
  <c r="T506" i="1"/>
  <c r="R506" i="1" s="1"/>
  <c r="N507" i="1"/>
  <c r="O507" i="1"/>
  <c r="P507" i="1"/>
  <c r="S507" i="1"/>
  <c r="M507" i="1" s="1"/>
  <c r="T507" i="1"/>
  <c r="N508" i="1"/>
  <c r="O508" i="1"/>
  <c r="P508" i="1"/>
  <c r="S508" i="1"/>
  <c r="M508" i="1" s="1"/>
  <c r="T508" i="1"/>
  <c r="N509" i="1"/>
  <c r="O509" i="1"/>
  <c r="P509" i="1"/>
  <c r="S509" i="1"/>
  <c r="M509" i="1" s="1"/>
  <c r="T509" i="1"/>
  <c r="R509" i="1" s="1"/>
  <c r="N510" i="1"/>
  <c r="O510" i="1"/>
  <c r="P510" i="1"/>
  <c r="S510" i="1"/>
  <c r="M510" i="1" s="1"/>
  <c r="T510" i="1"/>
  <c r="R510" i="1" s="1"/>
  <c r="N511" i="1"/>
  <c r="O511" i="1"/>
  <c r="P511" i="1"/>
  <c r="S511" i="1"/>
  <c r="M511" i="1" s="1"/>
  <c r="T511" i="1"/>
  <c r="N512" i="1"/>
  <c r="O512" i="1"/>
  <c r="P512" i="1"/>
  <c r="S512" i="1"/>
  <c r="M512" i="1" s="1"/>
  <c r="T512" i="1"/>
  <c r="N513" i="1"/>
  <c r="O513" i="1"/>
  <c r="P513" i="1"/>
  <c r="S513" i="1"/>
  <c r="M513" i="1" s="1"/>
  <c r="T513" i="1"/>
  <c r="R513" i="1" s="1"/>
  <c r="N514" i="1"/>
  <c r="O514" i="1"/>
  <c r="P514" i="1"/>
  <c r="S514" i="1"/>
  <c r="M514" i="1" s="1"/>
  <c r="T514" i="1"/>
  <c r="R514" i="1" s="1"/>
  <c r="N515" i="1"/>
  <c r="O515" i="1"/>
  <c r="P515" i="1"/>
  <c r="S515" i="1"/>
  <c r="M515" i="1" s="1"/>
  <c r="T515" i="1"/>
  <c r="N516" i="1"/>
  <c r="O516" i="1"/>
  <c r="P516" i="1"/>
  <c r="S516" i="1"/>
  <c r="M516" i="1" s="1"/>
  <c r="T516" i="1"/>
  <c r="R516" i="1" s="1"/>
  <c r="N517" i="1"/>
  <c r="O517" i="1"/>
  <c r="P517" i="1"/>
  <c r="S517" i="1"/>
  <c r="M517" i="1" s="1"/>
  <c r="T517" i="1"/>
  <c r="N518" i="1"/>
  <c r="O518" i="1"/>
  <c r="P518" i="1"/>
  <c r="S518" i="1"/>
  <c r="M518" i="1" s="1"/>
  <c r="T518" i="1"/>
  <c r="R518" i="1" s="1"/>
  <c r="N519" i="1"/>
  <c r="O519" i="1"/>
  <c r="P519" i="1"/>
  <c r="S519" i="1"/>
  <c r="M519" i="1" s="1"/>
  <c r="T519" i="1"/>
  <c r="N520" i="1"/>
  <c r="O520" i="1"/>
  <c r="P520" i="1"/>
  <c r="S520" i="1"/>
  <c r="M520" i="1" s="1"/>
  <c r="T520" i="1"/>
  <c r="R520" i="1" s="1"/>
  <c r="N521" i="1"/>
  <c r="O521" i="1"/>
  <c r="P521" i="1"/>
  <c r="S521" i="1"/>
  <c r="M521" i="1" s="1"/>
  <c r="T521" i="1"/>
  <c r="R521" i="1" s="1"/>
  <c r="N522" i="1"/>
  <c r="O522" i="1"/>
  <c r="P522" i="1"/>
  <c r="S522" i="1"/>
  <c r="M522" i="1" s="1"/>
  <c r="T522" i="1"/>
  <c r="R522" i="1" s="1"/>
  <c r="N523" i="1"/>
  <c r="O523" i="1"/>
  <c r="P523" i="1"/>
  <c r="S523" i="1"/>
  <c r="M523" i="1" s="1"/>
  <c r="T523" i="1"/>
  <c r="R523" i="1" s="1"/>
  <c r="N524" i="1"/>
  <c r="O524" i="1"/>
  <c r="P524" i="1"/>
  <c r="S524" i="1"/>
  <c r="M524" i="1" s="1"/>
  <c r="T524" i="1"/>
  <c r="R524" i="1" s="1"/>
  <c r="N525" i="1"/>
  <c r="O525" i="1"/>
  <c r="P525" i="1"/>
  <c r="S525" i="1"/>
  <c r="M525" i="1" s="1"/>
  <c r="T525" i="1"/>
  <c r="R525" i="1" s="1"/>
  <c r="N526" i="1"/>
  <c r="O526" i="1"/>
  <c r="P526" i="1"/>
  <c r="S526" i="1"/>
  <c r="M526" i="1" s="1"/>
  <c r="T526" i="1"/>
  <c r="R526" i="1" s="1"/>
  <c r="N527" i="1"/>
  <c r="O527" i="1"/>
  <c r="P527" i="1"/>
  <c r="S527" i="1"/>
  <c r="M527" i="1" s="1"/>
  <c r="T527" i="1"/>
  <c r="N528" i="1"/>
  <c r="O528" i="1"/>
  <c r="P528" i="1"/>
  <c r="S528" i="1"/>
  <c r="M528" i="1" s="1"/>
  <c r="T528" i="1"/>
  <c r="R528" i="1" s="1"/>
  <c r="N529" i="1"/>
  <c r="O529" i="1"/>
  <c r="P529" i="1"/>
  <c r="S529" i="1"/>
  <c r="M529" i="1" s="1"/>
  <c r="T529" i="1"/>
  <c r="R529" i="1" s="1"/>
  <c r="N530" i="1"/>
  <c r="O530" i="1"/>
  <c r="P530" i="1"/>
  <c r="S530" i="1"/>
  <c r="M530" i="1" s="1"/>
  <c r="T530" i="1"/>
  <c r="R530" i="1" s="1"/>
  <c r="N531" i="1"/>
  <c r="O531" i="1"/>
  <c r="P531" i="1"/>
  <c r="S531" i="1"/>
  <c r="M531" i="1" s="1"/>
  <c r="T531" i="1"/>
  <c r="R531" i="1" s="1"/>
  <c r="N532" i="1"/>
  <c r="O532" i="1"/>
  <c r="P532" i="1"/>
  <c r="S532" i="1"/>
  <c r="M532" i="1" s="1"/>
  <c r="T532" i="1"/>
  <c r="R532" i="1" s="1"/>
  <c r="N533" i="1"/>
  <c r="O533" i="1"/>
  <c r="P533" i="1"/>
  <c r="S533" i="1"/>
  <c r="M533" i="1" s="1"/>
  <c r="T533" i="1"/>
  <c r="R533" i="1" s="1"/>
  <c r="N534" i="1"/>
  <c r="O534" i="1"/>
  <c r="P534" i="1"/>
  <c r="S534" i="1"/>
  <c r="M534" i="1" s="1"/>
  <c r="T534" i="1"/>
  <c r="R534" i="1" s="1"/>
  <c r="N535" i="1"/>
  <c r="O535" i="1"/>
  <c r="P535" i="1"/>
  <c r="S535" i="1"/>
  <c r="M535" i="1" s="1"/>
  <c r="T535" i="1"/>
  <c r="N536" i="1"/>
  <c r="O536" i="1"/>
  <c r="P536" i="1"/>
  <c r="S536" i="1"/>
  <c r="M536" i="1" s="1"/>
  <c r="T536" i="1"/>
  <c r="R536" i="1" s="1"/>
  <c r="N537" i="1"/>
  <c r="O537" i="1"/>
  <c r="P537" i="1"/>
  <c r="S537" i="1"/>
  <c r="M537" i="1" s="1"/>
  <c r="T537" i="1"/>
  <c r="R537" i="1" s="1"/>
  <c r="N538" i="1"/>
  <c r="O538" i="1"/>
  <c r="P538" i="1"/>
  <c r="S538" i="1"/>
  <c r="M538" i="1" s="1"/>
  <c r="T538" i="1"/>
  <c r="R538" i="1" s="1"/>
  <c r="N539" i="1"/>
  <c r="O539" i="1"/>
  <c r="P539" i="1"/>
  <c r="S539" i="1"/>
  <c r="M539" i="1" s="1"/>
  <c r="T539" i="1"/>
  <c r="R539" i="1" s="1"/>
  <c r="N540" i="1"/>
  <c r="O540" i="1"/>
  <c r="P540" i="1"/>
  <c r="S540" i="1"/>
  <c r="M540" i="1" s="1"/>
  <c r="T540" i="1"/>
  <c r="N541" i="1"/>
  <c r="O541" i="1"/>
  <c r="P541" i="1"/>
  <c r="S541" i="1"/>
  <c r="M541" i="1" s="1"/>
  <c r="T541" i="1"/>
  <c r="R541" i="1" s="1"/>
  <c r="N542" i="1"/>
  <c r="O542" i="1"/>
  <c r="P542" i="1"/>
  <c r="S542" i="1"/>
  <c r="M542" i="1" s="1"/>
  <c r="T542" i="1"/>
  <c r="N543" i="1"/>
  <c r="O543" i="1"/>
  <c r="P543" i="1"/>
  <c r="S543" i="1"/>
  <c r="M543" i="1" s="1"/>
  <c r="T543" i="1"/>
  <c r="N544" i="1"/>
  <c r="O544" i="1"/>
  <c r="P544" i="1"/>
  <c r="S544" i="1"/>
  <c r="M544" i="1" s="1"/>
  <c r="T544" i="1"/>
  <c r="N545" i="1"/>
  <c r="O545" i="1"/>
  <c r="P545" i="1"/>
  <c r="S545" i="1"/>
  <c r="M545" i="1" s="1"/>
  <c r="T545" i="1"/>
  <c r="R545" i="1" s="1"/>
  <c r="N546" i="1"/>
  <c r="O546" i="1"/>
  <c r="P546" i="1"/>
  <c r="S546" i="1"/>
  <c r="M546" i="1" s="1"/>
  <c r="T546" i="1"/>
  <c r="R546" i="1" s="1"/>
  <c r="N547" i="1"/>
  <c r="O547" i="1"/>
  <c r="P547" i="1"/>
  <c r="S547" i="1"/>
  <c r="M547" i="1" s="1"/>
  <c r="T547" i="1"/>
  <c r="N548" i="1"/>
  <c r="O548" i="1"/>
  <c r="P548" i="1"/>
  <c r="S548" i="1"/>
  <c r="M548" i="1" s="1"/>
  <c r="T548" i="1"/>
  <c r="R548" i="1" s="1"/>
  <c r="N549" i="1"/>
  <c r="O549" i="1"/>
  <c r="P549" i="1"/>
  <c r="S549" i="1"/>
  <c r="M549" i="1" s="1"/>
  <c r="T549" i="1"/>
  <c r="N550" i="1"/>
  <c r="O550" i="1"/>
  <c r="P550" i="1"/>
  <c r="S550" i="1"/>
  <c r="M550" i="1" s="1"/>
  <c r="T550" i="1"/>
  <c r="N551" i="1"/>
  <c r="O551" i="1"/>
  <c r="P551" i="1"/>
  <c r="S551" i="1"/>
  <c r="M551" i="1" s="1"/>
  <c r="T551" i="1"/>
  <c r="N552" i="1"/>
  <c r="O552" i="1"/>
  <c r="P552" i="1"/>
  <c r="S552" i="1"/>
  <c r="M552" i="1" s="1"/>
  <c r="T552" i="1"/>
  <c r="R552" i="1" s="1"/>
  <c r="N553" i="1"/>
  <c r="O553" i="1"/>
  <c r="P553" i="1"/>
  <c r="S553" i="1"/>
  <c r="M553" i="1" s="1"/>
  <c r="T553" i="1"/>
  <c r="R553" i="1" s="1"/>
  <c r="N554" i="1"/>
  <c r="O554" i="1"/>
  <c r="P554" i="1"/>
  <c r="S554" i="1"/>
  <c r="M554" i="1" s="1"/>
  <c r="T554" i="1"/>
  <c r="N555" i="1"/>
  <c r="O555" i="1"/>
  <c r="P555" i="1"/>
  <c r="S555" i="1"/>
  <c r="M555" i="1" s="1"/>
  <c r="T555" i="1"/>
  <c r="R555" i="1" s="1"/>
  <c r="N556" i="1"/>
  <c r="O556" i="1"/>
  <c r="P556" i="1"/>
  <c r="S556" i="1"/>
  <c r="M556" i="1" s="1"/>
  <c r="T556" i="1"/>
  <c r="R556" i="1" s="1"/>
  <c r="N557" i="1"/>
  <c r="O557" i="1"/>
  <c r="P557" i="1"/>
  <c r="S557" i="1"/>
  <c r="M557" i="1" s="1"/>
  <c r="T557" i="1"/>
  <c r="R557" i="1" s="1"/>
  <c r="N558" i="1"/>
  <c r="O558" i="1"/>
  <c r="P558" i="1"/>
  <c r="S558" i="1"/>
  <c r="M558" i="1" s="1"/>
  <c r="T558" i="1"/>
  <c r="R558" i="1" s="1"/>
  <c r="N559" i="1"/>
  <c r="O559" i="1"/>
  <c r="P559" i="1"/>
  <c r="S559" i="1"/>
  <c r="M559" i="1" s="1"/>
  <c r="T559" i="1"/>
  <c r="Q559" i="1" s="1"/>
  <c r="N560" i="1"/>
  <c r="O560" i="1"/>
  <c r="P560" i="1"/>
  <c r="S560" i="1"/>
  <c r="M560" i="1" s="1"/>
  <c r="T560" i="1"/>
  <c r="R560" i="1" s="1"/>
  <c r="N561" i="1"/>
  <c r="O561" i="1"/>
  <c r="P561" i="1"/>
  <c r="S561" i="1"/>
  <c r="M561" i="1" s="1"/>
  <c r="T561" i="1"/>
  <c r="Q561" i="1" s="1"/>
  <c r="N562" i="1"/>
  <c r="O562" i="1"/>
  <c r="P562" i="1"/>
  <c r="S562" i="1"/>
  <c r="M562" i="1" s="1"/>
  <c r="T562" i="1"/>
  <c r="Q562" i="1" s="1"/>
  <c r="N563" i="1"/>
  <c r="O563" i="1"/>
  <c r="P563" i="1"/>
  <c r="S563" i="1"/>
  <c r="M563" i="1" s="1"/>
  <c r="T563" i="1"/>
  <c r="Q563" i="1" s="1"/>
  <c r="N564" i="1"/>
  <c r="O564" i="1"/>
  <c r="P564" i="1"/>
  <c r="S564" i="1"/>
  <c r="M564" i="1" s="1"/>
  <c r="T564" i="1"/>
  <c r="Q564" i="1" s="1"/>
  <c r="N565" i="1"/>
  <c r="O565" i="1"/>
  <c r="P565" i="1"/>
  <c r="S565" i="1"/>
  <c r="M565" i="1" s="1"/>
  <c r="T565" i="1"/>
  <c r="R565" i="1" s="1"/>
  <c r="N566" i="1"/>
  <c r="O566" i="1"/>
  <c r="P566" i="1"/>
  <c r="S566" i="1"/>
  <c r="M566" i="1" s="1"/>
  <c r="T566" i="1"/>
  <c r="Q566" i="1" s="1"/>
  <c r="N567" i="1"/>
  <c r="O567" i="1"/>
  <c r="P567" i="1"/>
  <c r="S567" i="1"/>
  <c r="M567" i="1" s="1"/>
  <c r="T567" i="1"/>
  <c r="Q567" i="1" s="1"/>
  <c r="N568" i="1"/>
  <c r="O568" i="1"/>
  <c r="P568" i="1"/>
  <c r="S568" i="1"/>
  <c r="M568" i="1" s="1"/>
  <c r="T568" i="1"/>
  <c r="R568" i="1" s="1"/>
  <c r="N569" i="1"/>
  <c r="O569" i="1"/>
  <c r="P569" i="1"/>
  <c r="S569" i="1"/>
  <c r="M569" i="1" s="1"/>
  <c r="T569" i="1"/>
  <c r="Q569" i="1" s="1"/>
  <c r="N570" i="1"/>
  <c r="O570" i="1"/>
  <c r="P570" i="1"/>
  <c r="S570" i="1"/>
  <c r="M570" i="1" s="1"/>
  <c r="T570" i="1"/>
  <c r="R570" i="1" s="1"/>
  <c r="N571" i="1"/>
  <c r="O571" i="1"/>
  <c r="P571" i="1"/>
  <c r="S571" i="1"/>
  <c r="M571" i="1" s="1"/>
  <c r="T571" i="1"/>
  <c r="N572" i="1"/>
  <c r="O572" i="1"/>
  <c r="P572" i="1"/>
  <c r="S572" i="1"/>
  <c r="M572" i="1" s="1"/>
  <c r="T572" i="1"/>
  <c r="Q572" i="1" s="1"/>
  <c r="N573" i="1"/>
  <c r="O573" i="1"/>
  <c r="P573" i="1"/>
  <c r="S573" i="1"/>
  <c r="M573" i="1" s="1"/>
  <c r="T573" i="1"/>
  <c r="R573" i="1" s="1"/>
  <c r="N574" i="1"/>
  <c r="O574" i="1"/>
  <c r="P574" i="1"/>
  <c r="S574" i="1"/>
  <c r="M574" i="1" s="1"/>
  <c r="T574" i="1"/>
  <c r="Q574" i="1" s="1"/>
  <c r="N575" i="1"/>
  <c r="O575" i="1"/>
  <c r="P575" i="1"/>
  <c r="S575" i="1"/>
  <c r="M575" i="1" s="1"/>
  <c r="T575" i="1"/>
  <c r="R575" i="1" s="1"/>
  <c r="N576" i="1"/>
  <c r="O576" i="1"/>
  <c r="P576" i="1"/>
  <c r="S576" i="1"/>
  <c r="M576" i="1" s="1"/>
  <c r="T576" i="1"/>
  <c r="R576" i="1" s="1"/>
  <c r="N577" i="1"/>
  <c r="O577" i="1"/>
  <c r="P577" i="1"/>
  <c r="S577" i="1"/>
  <c r="M577" i="1" s="1"/>
  <c r="T577" i="1"/>
  <c r="R577" i="1" s="1"/>
  <c r="N578" i="1"/>
  <c r="O578" i="1"/>
  <c r="P578" i="1"/>
  <c r="S578" i="1"/>
  <c r="M578" i="1" s="1"/>
  <c r="T578" i="1"/>
  <c r="N579" i="1"/>
  <c r="O579" i="1"/>
  <c r="P579" i="1"/>
  <c r="S579" i="1"/>
  <c r="M579" i="1" s="1"/>
  <c r="T579" i="1"/>
  <c r="N580" i="1"/>
  <c r="O580" i="1"/>
  <c r="P580" i="1"/>
  <c r="S580" i="1"/>
  <c r="M580" i="1" s="1"/>
  <c r="T580" i="1"/>
  <c r="Q580" i="1" s="1"/>
  <c r="N581" i="1"/>
  <c r="O581" i="1"/>
  <c r="P581" i="1"/>
  <c r="S581" i="1"/>
  <c r="M581" i="1" s="1"/>
  <c r="T581" i="1"/>
  <c r="R581" i="1" s="1"/>
  <c r="N582" i="1"/>
  <c r="O582" i="1"/>
  <c r="P582" i="1"/>
  <c r="S582" i="1"/>
  <c r="M582" i="1" s="1"/>
  <c r="T582" i="1"/>
  <c r="N583" i="1"/>
  <c r="O583" i="1"/>
  <c r="P583" i="1"/>
  <c r="S583" i="1"/>
  <c r="M583" i="1" s="1"/>
  <c r="T583" i="1"/>
  <c r="R583" i="1" s="1"/>
  <c r="N584" i="1"/>
  <c r="O584" i="1"/>
  <c r="P584" i="1"/>
  <c r="S584" i="1"/>
  <c r="M584" i="1" s="1"/>
  <c r="T584" i="1"/>
  <c r="R584" i="1" s="1"/>
  <c r="N585" i="1"/>
  <c r="O585" i="1"/>
  <c r="P585" i="1"/>
  <c r="S585" i="1"/>
  <c r="M585" i="1" s="1"/>
  <c r="T585" i="1"/>
  <c r="Q585" i="1" s="1"/>
  <c r="N586" i="1"/>
  <c r="O586" i="1"/>
  <c r="P586" i="1"/>
  <c r="S586" i="1"/>
  <c r="M586" i="1" s="1"/>
  <c r="T586" i="1"/>
  <c r="N587" i="1"/>
  <c r="O587" i="1"/>
  <c r="P587" i="1"/>
  <c r="S587" i="1"/>
  <c r="M587" i="1" s="1"/>
  <c r="T587" i="1"/>
  <c r="N588" i="1"/>
  <c r="O588" i="1"/>
  <c r="P588" i="1"/>
  <c r="S588" i="1"/>
  <c r="M588" i="1" s="1"/>
  <c r="T588" i="1"/>
  <c r="Q588" i="1" s="1"/>
  <c r="N589" i="1"/>
  <c r="O589" i="1"/>
  <c r="P589" i="1"/>
  <c r="S589" i="1"/>
  <c r="M589" i="1" s="1"/>
  <c r="T589" i="1"/>
  <c r="R589" i="1" s="1"/>
  <c r="N590" i="1"/>
  <c r="O590" i="1"/>
  <c r="P590" i="1"/>
  <c r="S590" i="1"/>
  <c r="M590" i="1" s="1"/>
  <c r="T590" i="1"/>
  <c r="N591" i="1"/>
  <c r="O591" i="1"/>
  <c r="P591" i="1"/>
  <c r="S591" i="1"/>
  <c r="M591" i="1" s="1"/>
  <c r="T591" i="1"/>
  <c r="N592" i="1"/>
  <c r="O592" i="1"/>
  <c r="P592" i="1"/>
  <c r="S592" i="1"/>
  <c r="M592" i="1" s="1"/>
  <c r="T592" i="1"/>
  <c r="R592" i="1" s="1"/>
  <c r="N593" i="1"/>
  <c r="O593" i="1"/>
  <c r="P593" i="1"/>
  <c r="S593" i="1"/>
  <c r="M593" i="1" s="1"/>
  <c r="T593" i="1"/>
  <c r="R593" i="1" s="1"/>
  <c r="N594" i="1"/>
  <c r="O594" i="1"/>
  <c r="P594" i="1"/>
  <c r="S594" i="1"/>
  <c r="M594" i="1" s="1"/>
  <c r="T594" i="1"/>
  <c r="Q594" i="1" s="1"/>
  <c r="N595" i="1"/>
  <c r="O595" i="1"/>
  <c r="P595" i="1"/>
  <c r="S595" i="1"/>
  <c r="M595" i="1" s="1"/>
  <c r="T595" i="1"/>
  <c r="N596" i="1"/>
  <c r="O596" i="1"/>
  <c r="P596" i="1"/>
  <c r="S596" i="1"/>
  <c r="M596" i="1" s="1"/>
  <c r="T596" i="1"/>
  <c r="Q596" i="1" s="1"/>
  <c r="N597" i="1"/>
  <c r="O597" i="1"/>
  <c r="P597" i="1"/>
  <c r="S597" i="1"/>
  <c r="M597" i="1" s="1"/>
  <c r="T597" i="1"/>
  <c r="R597" i="1" s="1"/>
  <c r="N598" i="1"/>
  <c r="O598" i="1"/>
  <c r="P598" i="1"/>
  <c r="S598" i="1"/>
  <c r="M598" i="1" s="1"/>
  <c r="T598" i="1"/>
  <c r="R598" i="1" s="1"/>
  <c r="N599" i="1"/>
  <c r="O599" i="1"/>
  <c r="P599" i="1"/>
  <c r="S599" i="1"/>
  <c r="M599" i="1" s="1"/>
  <c r="T599" i="1"/>
  <c r="Q599" i="1" s="1"/>
  <c r="N600" i="1"/>
  <c r="O600" i="1"/>
  <c r="P600" i="1"/>
  <c r="S600" i="1"/>
  <c r="M600" i="1" s="1"/>
  <c r="T600" i="1"/>
  <c r="R600" i="1" s="1"/>
  <c r="N601" i="1"/>
  <c r="O601" i="1"/>
  <c r="P601" i="1"/>
  <c r="S601" i="1"/>
  <c r="M601" i="1" s="1"/>
  <c r="T601" i="1"/>
  <c r="Q601" i="1" s="1"/>
  <c r="N602" i="1"/>
  <c r="O602" i="1"/>
  <c r="P602" i="1"/>
  <c r="S602" i="1"/>
  <c r="M602" i="1" s="1"/>
  <c r="T602" i="1"/>
  <c r="Q602" i="1" s="1"/>
  <c r="N603" i="1"/>
  <c r="O603" i="1"/>
  <c r="P603" i="1"/>
  <c r="S603" i="1"/>
  <c r="M603" i="1" s="1"/>
  <c r="T603" i="1"/>
  <c r="Q603" i="1" s="1"/>
  <c r="N604" i="1"/>
  <c r="O604" i="1"/>
  <c r="P604" i="1"/>
  <c r="S604" i="1"/>
  <c r="M604" i="1" s="1"/>
  <c r="T604" i="1"/>
  <c r="Q604" i="1" s="1"/>
  <c r="N605" i="1"/>
  <c r="O605" i="1"/>
  <c r="P605" i="1"/>
  <c r="S605" i="1"/>
  <c r="M605" i="1" s="1"/>
  <c r="T605" i="1"/>
  <c r="R605" i="1" s="1"/>
  <c r="N606" i="1"/>
  <c r="O606" i="1"/>
  <c r="P606" i="1"/>
  <c r="S606" i="1"/>
  <c r="M606" i="1" s="1"/>
  <c r="T606" i="1"/>
  <c r="R606" i="1" s="1"/>
  <c r="N607" i="1"/>
  <c r="O607" i="1"/>
  <c r="P607" i="1"/>
  <c r="S607" i="1"/>
  <c r="M607" i="1" s="1"/>
  <c r="T607" i="1"/>
  <c r="N608" i="1"/>
  <c r="O608" i="1"/>
  <c r="P608" i="1"/>
  <c r="S608" i="1"/>
  <c r="M608" i="1" s="1"/>
  <c r="T608" i="1"/>
  <c r="R608" i="1" s="1"/>
  <c r="N609" i="1"/>
  <c r="O609" i="1"/>
  <c r="P609" i="1"/>
  <c r="S609" i="1"/>
  <c r="M609" i="1" s="1"/>
  <c r="T609" i="1"/>
  <c r="R609" i="1" s="1"/>
  <c r="N610" i="1"/>
  <c r="O610" i="1"/>
  <c r="P610" i="1"/>
  <c r="S610" i="1"/>
  <c r="M610" i="1" s="1"/>
  <c r="T610" i="1"/>
  <c r="Q610" i="1" s="1"/>
  <c r="N611" i="1"/>
  <c r="O611" i="1"/>
  <c r="P611" i="1"/>
  <c r="S611" i="1"/>
  <c r="M611" i="1" s="1"/>
  <c r="T611" i="1"/>
  <c r="Q611" i="1" s="1"/>
  <c r="N612" i="1"/>
  <c r="O612" i="1"/>
  <c r="P612" i="1"/>
  <c r="S612" i="1"/>
  <c r="M612" i="1" s="1"/>
  <c r="T612" i="1"/>
  <c r="Q612" i="1" s="1"/>
  <c r="N613" i="1"/>
  <c r="O613" i="1"/>
  <c r="P613" i="1"/>
  <c r="S613" i="1"/>
  <c r="M613" i="1" s="1"/>
  <c r="T613" i="1"/>
  <c r="R613" i="1" s="1"/>
  <c r="N614" i="1"/>
  <c r="O614" i="1"/>
  <c r="P614" i="1"/>
  <c r="S614" i="1"/>
  <c r="M614" i="1" s="1"/>
  <c r="T614" i="1"/>
  <c r="Q614" i="1" s="1"/>
  <c r="N615" i="1"/>
  <c r="O615" i="1"/>
  <c r="P615" i="1"/>
  <c r="S615" i="1"/>
  <c r="M615" i="1" s="1"/>
  <c r="T615" i="1"/>
  <c r="N616" i="1"/>
  <c r="O616" i="1"/>
  <c r="P616" i="1"/>
  <c r="S616" i="1"/>
  <c r="M616" i="1" s="1"/>
  <c r="T616" i="1"/>
  <c r="R616" i="1" s="1"/>
  <c r="N617" i="1"/>
  <c r="O617" i="1"/>
  <c r="P617" i="1"/>
  <c r="S617" i="1"/>
  <c r="M617" i="1" s="1"/>
  <c r="T617" i="1"/>
  <c r="Q617" i="1" s="1"/>
  <c r="N618" i="1"/>
  <c r="O618" i="1"/>
  <c r="P618" i="1"/>
  <c r="S618" i="1"/>
  <c r="M618" i="1" s="1"/>
  <c r="T618" i="1"/>
  <c r="R618" i="1" s="1"/>
  <c r="N619" i="1"/>
  <c r="O619" i="1"/>
  <c r="P619" i="1"/>
  <c r="S619" i="1"/>
  <c r="M619" i="1" s="1"/>
  <c r="T619" i="1"/>
  <c r="Q619" i="1" s="1"/>
  <c r="N620" i="1"/>
  <c r="O620" i="1"/>
  <c r="P620" i="1"/>
  <c r="S620" i="1"/>
  <c r="M620" i="1" s="1"/>
  <c r="T620" i="1"/>
  <c r="Q620" i="1" s="1"/>
  <c r="N621" i="1"/>
  <c r="O621" i="1"/>
  <c r="P621" i="1"/>
  <c r="S621" i="1"/>
  <c r="M621" i="1" s="1"/>
  <c r="T621" i="1"/>
  <c r="R621" i="1" s="1"/>
  <c r="N622" i="1"/>
  <c r="O622" i="1"/>
  <c r="P622" i="1"/>
  <c r="S622" i="1"/>
  <c r="M622" i="1" s="1"/>
  <c r="T622" i="1"/>
  <c r="Q622" i="1" s="1"/>
  <c r="N623" i="1"/>
  <c r="O623" i="1"/>
  <c r="P623" i="1"/>
  <c r="S623" i="1"/>
  <c r="M623" i="1" s="1"/>
  <c r="T623" i="1"/>
  <c r="Q623" i="1" s="1"/>
  <c r="N624" i="1"/>
  <c r="O624" i="1"/>
  <c r="P624" i="1"/>
  <c r="S624" i="1"/>
  <c r="M624" i="1" s="1"/>
  <c r="T624" i="1"/>
  <c r="R624" i="1" s="1"/>
  <c r="N625" i="1"/>
  <c r="O625" i="1"/>
  <c r="P625" i="1"/>
  <c r="S625" i="1"/>
  <c r="M625" i="1" s="1"/>
  <c r="T625" i="1"/>
  <c r="Q625" i="1" s="1"/>
  <c r="N626" i="1"/>
  <c r="O626" i="1"/>
  <c r="P626" i="1"/>
  <c r="S626" i="1"/>
  <c r="M626" i="1" s="1"/>
  <c r="T626" i="1"/>
  <c r="Q626" i="1" s="1"/>
  <c r="N627" i="1"/>
  <c r="O627" i="1"/>
  <c r="P627" i="1"/>
  <c r="S627" i="1"/>
  <c r="M627" i="1" s="1"/>
  <c r="T627" i="1"/>
  <c r="R627" i="1" s="1"/>
  <c r="N628" i="1"/>
  <c r="O628" i="1"/>
  <c r="P628" i="1"/>
  <c r="S628" i="1"/>
  <c r="M628" i="1" s="1"/>
  <c r="T628" i="1"/>
  <c r="N629" i="1"/>
  <c r="O629" i="1"/>
  <c r="P629" i="1"/>
  <c r="S629" i="1"/>
  <c r="M629" i="1" s="1"/>
  <c r="T629" i="1"/>
  <c r="R629" i="1" s="1"/>
  <c r="N630" i="1"/>
  <c r="O630" i="1"/>
  <c r="P630" i="1"/>
  <c r="S630" i="1"/>
  <c r="M630" i="1" s="1"/>
  <c r="T630" i="1"/>
  <c r="Q630" i="1" s="1"/>
  <c r="N631" i="1"/>
  <c r="O631" i="1"/>
  <c r="P631" i="1"/>
  <c r="S631" i="1"/>
  <c r="M631" i="1" s="1"/>
  <c r="T631" i="1"/>
  <c r="N632" i="1"/>
  <c r="O632" i="1"/>
  <c r="P632" i="1"/>
  <c r="S632" i="1"/>
  <c r="M632" i="1" s="1"/>
  <c r="T632" i="1"/>
  <c r="R632" i="1" s="1"/>
  <c r="N633" i="1"/>
  <c r="O633" i="1"/>
  <c r="P633" i="1"/>
  <c r="S633" i="1"/>
  <c r="M633" i="1" s="1"/>
  <c r="T633" i="1"/>
  <c r="Q633" i="1" s="1"/>
  <c r="N634" i="1"/>
  <c r="O634" i="1"/>
  <c r="P634" i="1"/>
  <c r="S634" i="1"/>
  <c r="M634" i="1" s="1"/>
  <c r="T634" i="1"/>
  <c r="R634" i="1" s="1"/>
  <c r="N635" i="1"/>
  <c r="O635" i="1"/>
  <c r="P635" i="1"/>
  <c r="S635" i="1"/>
  <c r="M635" i="1" s="1"/>
  <c r="T635" i="1"/>
  <c r="Q635" i="1" s="1"/>
  <c r="N636" i="1"/>
  <c r="O636" i="1"/>
  <c r="P636" i="1"/>
  <c r="S636" i="1"/>
  <c r="M636" i="1" s="1"/>
  <c r="T636" i="1"/>
  <c r="Q636" i="1" s="1"/>
  <c r="N637" i="1"/>
  <c r="O637" i="1"/>
  <c r="P637" i="1"/>
  <c r="S637" i="1"/>
  <c r="M637" i="1" s="1"/>
  <c r="T637" i="1"/>
  <c r="R637" i="1" s="1"/>
  <c r="N638" i="1"/>
  <c r="O638" i="1"/>
  <c r="P638" i="1"/>
  <c r="S638" i="1"/>
  <c r="M638" i="1" s="1"/>
  <c r="T638" i="1"/>
  <c r="R638" i="1" s="1"/>
  <c r="N639" i="1"/>
  <c r="O639" i="1"/>
  <c r="P639" i="1"/>
  <c r="S639" i="1"/>
  <c r="M639" i="1" s="1"/>
  <c r="T639" i="1"/>
  <c r="N640" i="1"/>
  <c r="O640" i="1"/>
  <c r="P640" i="1"/>
  <c r="S640" i="1"/>
  <c r="M640" i="1" s="1"/>
  <c r="T640" i="1"/>
  <c r="R640" i="1" s="1"/>
  <c r="N641" i="1"/>
  <c r="O641" i="1"/>
  <c r="P641" i="1"/>
  <c r="S641" i="1"/>
  <c r="M641" i="1" s="1"/>
  <c r="T641" i="1"/>
  <c r="R641" i="1" s="1"/>
  <c r="N642" i="1"/>
  <c r="O642" i="1"/>
  <c r="P642" i="1"/>
  <c r="S642" i="1"/>
  <c r="M642" i="1" s="1"/>
  <c r="T642" i="1"/>
  <c r="Q642" i="1" s="1"/>
  <c r="N643" i="1"/>
  <c r="O643" i="1"/>
  <c r="P643" i="1"/>
  <c r="S643" i="1"/>
  <c r="M643" i="1" s="1"/>
  <c r="T643" i="1"/>
  <c r="Q643" i="1" s="1"/>
  <c r="N644" i="1"/>
  <c r="O644" i="1"/>
  <c r="P644" i="1"/>
  <c r="S644" i="1"/>
  <c r="M644" i="1" s="1"/>
  <c r="T644" i="1"/>
  <c r="Q644" i="1" s="1"/>
  <c r="N645" i="1"/>
  <c r="O645" i="1"/>
  <c r="P645" i="1"/>
  <c r="S645" i="1"/>
  <c r="M645" i="1" s="1"/>
  <c r="T645" i="1"/>
  <c r="Q645" i="1" s="1"/>
  <c r="N646" i="1"/>
  <c r="O646" i="1"/>
  <c r="P646" i="1"/>
  <c r="S646" i="1"/>
  <c r="M646" i="1" s="1"/>
  <c r="T646" i="1"/>
  <c r="Q646" i="1" s="1"/>
  <c r="N647" i="1"/>
  <c r="O647" i="1"/>
  <c r="P647" i="1"/>
  <c r="S647" i="1"/>
  <c r="M647" i="1" s="1"/>
  <c r="T647" i="1"/>
  <c r="R647" i="1" s="1"/>
  <c r="N648" i="1"/>
  <c r="O648" i="1"/>
  <c r="P648" i="1"/>
  <c r="S648" i="1"/>
  <c r="M648" i="1" s="1"/>
  <c r="T648" i="1"/>
  <c r="Q648" i="1" s="1"/>
  <c r="N649" i="1"/>
  <c r="O649" i="1"/>
  <c r="P649" i="1"/>
  <c r="S649" i="1"/>
  <c r="M649" i="1" s="1"/>
  <c r="T649" i="1"/>
  <c r="R649" i="1" s="1"/>
  <c r="N650" i="1"/>
  <c r="O650" i="1"/>
  <c r="P650" i="1"/>
  <c r="S650" i="1"/>
  <c r="M650" i="1" s="1"/>
  <c r="T650" i="1"/>
  <c r="Q650" i="1" s="1"/>
  <c r="N651" i="1"/>
  <c r="O651" i="1"/>
  <c r="P651" i="1"/>
  <c r="S651" i="1"/>
  <c r="M651" i="1" s="1"/>
  <c r="T651" i="1"/>
  <c r="Q651" i="1" s="1"/>
  <c r="N652" i="1"/>
  <c r="O652" i="1"/>
  <c r="P652" i="1"/>
  <c r="S652" i="1"/>
  <c r="M652" i="1" s="1"/>
  <c r="T652" i="1"/>
  <c r="Q652" i="1" s="1"/>
  <c r="N653" i="1"/>
  <c r="O653" i="1"/>
  <c r="P653" i="1"/>
  <c r="S653" i="1"/>
  <c r="M653" i="1" s="1"/>
  <c r="T653" i="1"/>
  <c r="Q653" i="1" s="1"/>
  <c r="N654" i="1"/>
  <c r="O654" i="1"/>
  <c r="P654" i="1"/>
  <c r="S654" i="1"/>
  <c r="M654" i="1" s="1"/>
  <c r="T654" i="1"/>
  <c r="Q654" i="1" s="1"/>
  <c r="N655" i="1"/>
  <c r="O655" i="1"/>
  <c r="P655" i="1"/>
  <c r="S655" i="1"/>
  <c r="M655" i="1" s="1"/>
  <c r="T655" i="1"/>
  <c r="R655" i="1" s="1"/>
  <c r="N656" i="1"/>
  <c r="O656" i="1"/>
  <c r="P656" i="1"/>
  <c r="S656" i="1"/>
  <c r="M656" i="1" s="1"/>
  <c r="T656" i="1"/>
  <c r="Q656" i="1" s="1"/>
  <c r="N657" i="1"/>
  <c r="O657" i="1"/>
  <c r="P657" i="1"/>
  <c r="S657" i="1"/>
  <c r="M657" i="1" s="1"/>
  <c r="T657" i="1"/>
  <c r="N658" i="1"/>
  <c r="O658" i="1"/>
  <c r="P658" i="1"/>
  <c r="S658" i="1"/>
  <c r="M658" i="1" s="1"/>
  <c r="T658" i="1"/>
  <c r="Q658" i="1" s="1"/>
  <c r="N659" i="1"/>
  <c r="O659" i="1"/>
  <c r="P659" i="1"/>
  <c r="S659" i="1"/>
  <c r="M659" i="1" s="1"/>
  <c r="T659" i="1"/>
  <c r="Q659" i="1" s="1"/>
  <c r="N660" i="1"/>
  <c r="O660" i="1"/>
  <c r="P660" i="1"/>
  <c r="S660" i="1"/>
  <c r="M660" i="1" s="1"/>
  <c r="T660" i="1"/>
  <c r="Q660" i="1" s="1"/>
  <c r="N661" i="1"/>
  <c r="O661" i="1"/>
  <c r="P661" i="1"/>
  <c r="S661" i="1"/>
  <c r="M661" i="1" s="1"/>
  <c r="T661" i="1"/>
  <c r="Q661" i="1" s="1"/>
  <c r="N662" i="1"/>
  <c r="O662" i="1"/>
  <c r="P662" i="1"/>
  <c r="S662" i="1"/>
  <c r="M662" i="1" s="1"/>
  <c r="T662" i="1"/>
  <c r="Q662" i="1" s="1"/>
  <c r="N663" i="1"/>
  <c r="O663" i="1"/>
  <c r="P663" i="1"/>
  <c r="S663" i="1"/>
  <c r="M663" i="1" s="1"/>
  <c r="T663" i="1"/>
  <c r="N664" i="1"/>
  <c r="O664" i="1"/>
  <c r="P664" i="1"/>
  <c r="S664" i="1"/>
  <c r="M664" i="1" s="1"/>
  <c r="T664" i="1"/>
  <c r="R664" i="1" s="1"/>
  <c r="N665" i="1"/>
  <c r="O665" i="1"/>
  <c r="P665" i="1"/>
  <c r="S665" i="1"/>
  <c r="M665" i="1" s="1"/>
  <c r="T665" i="1"/>
  <c r="R665" i="1" s="1"/>
  <c r="N666" i="1"/>
  <c r="O666" i="1"/>
  <c r="P666" i="1"/>
  <c r="S666" i="1"/>
  <c r="M666" i="1" s="1"/>
  <c r="T666" i="1"/>
  <c r="N667" i="1"/>
  <c r="O667" i="1"/>
  <c r="P667" i="1"/>
  <c r="S667" i="1"/>
  <c r="M667" i="1" s="1"/>
  <c r="T667" i="1"/>
  <c r="N668" i="1"/>
  <c r="O668" i="1"/>
  <c r="P668" i="1"/>
  <c r="S668" i="1"/>
  <c r="M668" i="1" s="1"/>
  <c r="T668" i="1"/>
  <c r="Q668" i="1" s="1"/>
  <c r="N669" i="1"/>
  <c r="O669" i="1"/>
  <c r="P669" i="1"/>
  <c r="S669" i="1"/>
  <c r="M669" i="1" s="1"/>
  <c r="T669" i="1"/>
  <c r="Q669" i="1" s="1"/>
  <c r="N670" i="1"/>
  <c r="O670" i="1"/>
  <c r="P670" i="1"/>
  <c r="S670" i="1"/>
  <c r="M670" i="1" s="1"/>
  <c r="T670" i="1"/>
  <c r="Q670" i="1" s="1"/>
  <c r="N671" i="1"/>
  <c r="O671" i="1"/>
  <c r="P671" i="1"/>
  <c r="S671" i="1"/>
  <c r="M671" i="1" s="1"/>
  <c r="T671" i="1"/>
  <c r="R671" i="1" s="1"/>
  <c r="N672" i="1"/>
  <c r="O672" i="1"/>
  <c r="P672" i="1"/>
  <c r="S672" i="1"/>
  <c r="M672" i="1" s="1"/>
  <c r="T672" i="1"/>
  <c r="Q672" i="1" s="1"/>
  <c r="N673" i="1"/>
  <c r="O673" i="1"/>
  <c r="P673" i="1"/>
  <c r="S673" i="1"/>
  <c r="M673" i="1" s="1"/>
  <c r="T673" i="1"/>
  <c r="R673" i="1" s="1"/>
  <c r="N674" i="1"/>
  <c r="O674" i="1"/>
  <c r="P674" i="1"/>
  <c r="S674" i="1"/>
  <c r="M674" i="1" s="1"/>
  <c r="T674" i="1"/>
  <c r="R674" i="1" s="1"/>
  <c r="N675" i="1"/>
  <c r="O675" i="1"/>
  <c r="P675" i="1"/>
  <c r="S675" i="1"/>
  <c r="M675" i="1" s="1"/>
  <c r="T675" i="1"/>
  <c r="R675" i="1" s="1"/>
  <c r="N676" i="1"/>
  <c r="O676" i="1"/>
  <c r="P676" i="1"/>
  <c r="S676" i="1"/>
  <c r="M676" i="1" s="1"/>
  <c r="T676" i="1"/>
  <c r="Q676" i="1" s="1"/>
  <c r="N677" i="1"/>
  <c r="O677" i="1"/>
  <c r="P677" i="1"/>
  <c r="S677" i="1"/>
  <c r="M677" i="1" s="1"/>
  <c r="T677" i="1"/>
  <c r="Q677" i="1" s="1"/>
  <c r="N678" i="1"/>
  <c r="O678" i="1"/>
  <c r="P678" i="1"/>
  <c r="S678" i="1"/>
  <c r="M678" i="1" s="1"/>
  <c r="T678" i="1"/>
  <c r="Q678" i="1" s="1"/>
  <c r="N679" i="1"/>
  <c r="O679" i="1"/>
  <c r="P679" i="1"/>
  <c r="S679" i="1"/>
  <c r="M679" i="1" s="1"/>
  <c r="T679" i="1"/>
  <c r="Q679" i="1" s="1"/>
  <c r="N680" i="1"/>
  <c r="O680" i="1"/>
  <c r="P680" i="1"/>
  <c r="S680" i="1"/>
  <c r="M680" i="1" s="1"/>
  <c r="T680" i="1"/>
  <c r="N681" i="1"/>
  <c r="O681" i="1"/>
  <c r="P681" i="1"/>
  <c r="S681" i="1"/>
  <c r="M681" i="1" s="1"/>
  <c r="T681" i="1"/>
  <c r="N682" i="1"/>
  <c r="O682" i="1"/>
  <c r="P682" i="1"/>
  <c r="S682" i="1"/>
  <c r="M682" i="1" s="1"/>
  <c r="T682" i="1"/>
  <c r="Q682" i="1" s="1"/>
  <c r="N683" i="1"/>
  <c r="O683" i="1"/>
  <c r="P683" i="1"/>
  <c r="S683" i="1"/>
  <c r="M683" i="1" s="1"/>
  <c r="T683" i="1"/>
  <c r="Q683" i="1" s="1"/>
  <c r="N684" i="1"/>
  <c r="O684" i="1"/>
  <c r="P684" i="1"/>
  <c r="S684" i="1"/>
  <c r="M684" i="1" s="1"/>
  <c r="T684" i="1"/>
  <c r="Q684" i="1" s="1"/>
  <c r="N685" i="1"/>
  <c r="O685" i="1"/>
  <c r="P685" i="1"/>
  <c r="S685" i="1"/>
  <c r="M685" i="1" s="1"/>
  <c r="T685" i="1"/>
  <c r="Q685" i="1" s="1"/>
  <c r="N686" i="1"/>
  <c r="O686" i="1"/>
  <c r="P686" i="1"/>
  <c r="S686" i="1"/>
  <c r="M686" i="1" s="1"/>
  <c r="T686" i="1"/>
  <c r="R686" i="1" s="1"/>
  <c r="N687" i="1"/>
  <c r="O687" i="1"/>
  <c r="P687" i="1"/>
  <c r="S687" i="1"/>
  <c r="M687" i="1" s="1"/>
  <c r="T687" i="1"/>
  <c r="R687" i="1" s="1"/>
  <c r="N688" i="1"/>
  <c r="O688" i="1"/>
  <c r="P688" i="1"/>
  <c r="S688" i="1"/>
  <c r="M688" i="1" s="1"/>
  <c r="T688" i="1"/>
  <c r="Q688" i="1" s="1"/>
  <c r="N689" i="1"/>
  <c r="O689" i="1"/>
  <c r="P689" i="1"/>
  <c r="S689" i="1"/>
  <c r="M689" i="1" s="1"/>
  <c r="T689" i="1"/>
  <c r="Q689" i="1" s="1"/>
  <c r="N690" i="1"/>
  <c r="O690" i="1"/>
  <c r="P690" i="1"/>
  <c r="S690" i="1"/>
  <c r="M690" i="1" s="1"/>
  <c r="T690" i="1"/>
  <c r="N691" i="1"/>
  <c r="O691" i="1"/>
  <c r="P691" i="1"/>
  <c r="S691" i="1"/>
  <c r="M691" i="1" s="1"/>
  <c r="T691" i="1"/>
  <c r="Q691" i="1" s="1"/>
  <c r="N692" i="1"/>
  <c r="O692" i="1"/>
  <c r="P692" i="1"/>
  <c r="S692" i="1"/>
  <c r="M692" i="1" s="1"/>
  <c r="T692" i="1"/>
  <c r="Q692" i="1" s="1"/>
  <c r="N693" i="1"/>
  <c r="O693" i="1"/>
  <c r="P693" i="1"/>
  <c r="S693" i="1"/>
  <c r="M693" i="1" s="1"/>
  <c r="T693" i="1"/>
  <c r="Q693" i="1" s="1"/>
  <c r="N694" i="1"/>
  <c r="O694" i="1"/>
  <c r="P694" i="1"/>
  <c r="S694" i="1"/>
  <c r="M694" i="1" s="1"/>
  <c r="T694" i="1"/>
  <c r="R694" i="1" s="1"/>
  <c r="N695" i="1"/>
  <c r="O695" i="1"/>
  <c r="P695" i="1"/>
  <c r="S695" i="1"/>
  <c r="M695" i="1" s="1"/>
  <c r="T695" i="1"/>
  <c r="Q695" i="1" s="1"/>
  <c r="N696" i="1"/>
  <c r="O696" i="1"/>
  <c r="P696" i="1"/>
  <c r="S696" i="1"/>
  <c r="M696" i="1" s="1"/>
  <c r="T696" i="1"/>
  <c r="N697" i="1"/>
  <c r="O697" i="1"/>
  <c r="P697" i="1"/>
  <c r="S697" i="1"/>
  <c r="M697" i="1" s="1"/>
  <c r="T697" i="1"/>
  <c r="R697" i="1" s="1"/>
  <c r="N698" i="1"/>
  <c r="O698" i="1"/>
  <c r="P698" i="1"/>
  <c r="S698" i="1"/>
  <c r="M698" i="1" s="1"/>
  <c r="T698" i="1"/>
  <c r="Q698" i="1" s="1"/>
  <c r="N699" i="1"/>
  <c r="O699" i="1"/>
  <c r="P699" i="1"/>
  <c r="S699" i="1"/>
  <c r="M699" i="1" s="1"/>
  <c r="T699" i="1"/>
  <c r="Q699" i="1" s="1"/>
  <c r="N700" i="1"/>
  <c r="O700" i="1"/>
  <c r="P700" i="1"/>
  <c r="S700" i="1"/>
  <c r="M700" i="1" s="1"/>
  <c r="T700" i="1"/>
  <c r="Q700" i="1" s="1"/>
  <c r="N701" i="1"/>
  <c r="O701" i="1"/>
  <c r="P701" i="1"/>
  <c r="S701" i="1"/>
  <c r="M701" i="1" s="1"/>
  <c r="T701" i="1"/>
  <c r="Q701" i="1" s="1"/>
  <c r="N702" i="1"/>
  <c r="O702" i="1"/>
  <c r="P702" i="1"/>
  <c r="S702" i="1"/>
  <c r="M702" i="1" s="1"/>
  <c r="T702" i="1"/>
  <c r="R702" i="1" s="1"/>
  <c r="N703" i="1"/>
  <c r="O703" i="1"/>
  <c r="P703" i="1"/>
  <c r="S703" i="1"/>
  <c r="M703" i="1" s="1"/>
  <c r="T703" i="1"/>
  <c r="Q703" i="1" s="1"/>
  <c r="N704" i="1"/>
  <c r="O704" i="1"/>
  <c r="P704" i="1"/>
  <c r="S704" i="1"/>
  <c r="M704" i="1" s="1"/>
  <c r="T704" i="1"/>
  <c r="R704" i="1" s="1"/>
  <c r="N705" i="1"/>
  <c r="O705" i="1"/>
  <c r="P705" i="1"/>
  <c r="S705" i="1"/>
  <c r="M705" i="1" s="1"/>
  <c r="T705" i="1"/>
  <c r="R705" i="1" s="1"/>
  <c r="N706" i="1"/>
  <c r="O706" i="1"/>
  <c r="P706" i="1"/>
  <c r="S706" i="1"/>
  <c r="M706" i="1" s="1"/>
  <c r="T706" i="1"/>
  <c r="Q706" i="1" s="1"/>
  <c r="N707" i="1"/>
  <c r="O707" i="1"/>
  <c r="P707" i="1"/>
  <c r="S707" i="1"/>
  <c r="M707" i="1" s="1"/>
  <c r="T707" i="1"/>
  <c r="Q707" i="1" s="1"/>
  <c r="N708" i="1"/>
  <c r="O708" i="1"/>
  <c r="P708" i="1"/>
  <c r="S708" i="1"/>
  <c r="M708" i="1" s="1"/>
  <c r="T708" i="1"/>
  <c r="Q708" i="1" s="1"/>
  <c r="N709" i="1"/>
  <c r="O709" i="1"/>
  <c r="P709" i="1"/>
  <c r="S709" i="1"/>
  <c r="M709" i="1" s="1"/>
  <c r="T709" i="1"/>
  <c r="Q709" i="1" s="1"/>
  <c r="N710" i="1"/>
  <c r="O710" i="1"/>
  <c r="P710" i="1"/>
  <c r="S710" i="1"/>
  <c r="M710" i="1" s="1"/>
  <c r="T710" i="1"/>
  <c r="R710" i="1" s="1"/>
  <c r="N711" i="1"/>
  <c r="O711" i="1"/>
  <c r="P711" i="1"/>
  <c r="S711" i="1"/>
  <c r="M711" i="1" s="1"/>
  <c r="T711" i="1"/>
  <c r="Q711" i="1" s="1"/>
  <c r="N712" i="1"/>
  <c r="O712" i="1"/>
  <c r="P712" i="1"/>
  <c r="S712" i="1"/>
  <c r="M712" i="1" s="1"/>
  <c r="T712" i="1"/>
  <c r="Q712" i="1" s="1"/>
  <c r="N713" i="1"/>
  <c r="O713" i="1"/>
  <c r="P713" i="1"/>
  <c r="S713" i="1"/>
  <c r="M713" i="1" s="1"/>
  <c r="T713" i="1"/>
  <c r="N714" i="1"/>
  <c r="O714" i="1"/>
  <c r="P714" i="1"/>
  <c r="S714" i="1"/>
  <c r="M714" i="1" s="1"/>
  <c r="T714" i="1"/>
  <c r="N715" i="1"/>
  <c r="O715" i="1"/>
  <c r="P715" i="1"/>
  <c r="S715" i="1"/>
  <c r="M715" i="1" s="1"/>
  <c r="T715" i="1"/>
  <c r="Q715" i="1" s="1"/>
  <c r="N716" i="1"/>
  <c r="O716" i="1"/>
  <c r="P716" i="1"/>
  <c r="S716" i="1"/>
  <c r="M716" i="1" s="1"/>
  <c r="T716" i="1"/>
  <c r="Q716" i="1" s="1"/>
  <c r="N717" i="1"/>
  <c r="O717" i="1"/>
  <c r="P717" i="1"/>
  <c r="S717" i="1"/>
  <c r="M717" i="1" s="1"/>
  <c r="T717" i="1"/>
  <c r="Q717" i="1" s="1"/>
  <c r="N718" i="1"/>
  <c r="O718" i="1"/>
  <c r="P718" i="1"/>
  <c r="S718" i="1"/>
  <c r="M718" i="1" s="1"/>
  <c r="T718" i="1"/>
  <c r="N719" i="1"/>
  <c r="O719" i="1"/>
  <c r="P719" i="1"/>
  <c r="S719" i="1"/>
  <c r="M719" i="1" s="1"/>
  <c r="T719" i="1"/>
  <c r="Q719" i="1" s="1"/>
  <c r="N720" i="1"/>
  <c r="O720" i="1"/>
  <c r="P720" i="1"/>
  <c r="S720" i="1"/>
  <c r="M720" i="1" s="1"/>
  <c r="T720" i="1"/>
  <c r="Q720" i="1" s="1"/>
  <c r="N721" i="1"/>
  <c r="O721" i="1"/>
  <c r="P721" i="1"/>
  <c r="S721" i="1"/>
  <c r="M721" i="1" s="1"/>
  <c r="T721" i="1"/>
  <c r="N722" i="1"/>
  <c r="O722" i="1"/>
  <c r="P722" i="1"/>
  <c r="S722" i="1"/>
  <c r="M722" i="1" s="1"/>
  <c r="T722" i="1"/>
  <c r="R722" i="1" s="1"/>
  <c r="N723" i="1"/>
  <c r="O723" i="1"/>
  <c r="P723" i="1"/>
  <c r="S723" i="1"/>
  <c r="M723" i="1" s="1"/>
  <c r="T723" i="1"/>
  <c r="Q723" i="1" s="1"/>
  <c r="N724" i="1"/>
  <c r="O724" i="1"/>
  <c r="P724" i="1"/>
  <c r="S724" i="1"/>
  <c r="M724" i="1" s="1"/>
  <c r="T724" i="1"/>
  <c r="Q724" i="1" s="1"/>
  <c r="N725" i="1"/>
  <c r="O725" i="1"/>
  <c r="P725" i="1"/>
  <c r="S725" i="1"/>
  <c r="M725" i="1" s="1"/>
  <c r="T725" i="1"/>
  <c r="Q725" i="1" s="1"/>
  <c r="N726" i="1"/>
  <c r="O726" i="1"/>
  <c r="P726" i="1"/>
  <c r="S726" i="1"/>
  <c r="M726" i="1" s="1"/>
  <c r="T726" i="1"/>
  <c r="R726" i="1" s="1"/>
  <c r="N727" i="1"/>
  <c r="O727" i="1"/>
  <c r="P727" i="1"/>
  <c r="S727" i="1"/>
  <c r="M727" i="1" s="1"/>
  <c r="T727" i="1"/>
  <c r="N728" i="1"/>
  <c r="O728" i="1"/>
  <c r="P728" i="1"/>
  <c r="S728" i="1"/>
  <c r="M728" i="1" s="1"/>
  <c r="T728" i="1"/>
  <c r="Q728" i="1" s="1"/>
  <c r="N729" i="1"/>
  <c r="O729" i="1"/>
  <c r="P729" i="1"/>
  <c r="S729" i="1"/>
  <c r="M729" i="1" s="1"/>
  <c r="T729" i="1"/>
  <c r="R729" i="1" s="1"/>
  <c r="N730" i="1"/>
  <c r="O730" i="1"/>
  <c r="P730" i="1"/>
  <c r="S730" i="1"/>
  <c r="M730" i="1" s="1"/>
  <c r="T730" i="1"/>
  <c r="R730" i="1" s="1"/>
  <c r="N731" i="1"/>
  <c r="O731" i="1"/>
  <c r="P731" i="1"/>
  <c r="S731" i="1"/>
  <c r="M731" i="1" s="1"/>
  <c r="T731" i="1"/>
  <c r="Q731" i="1" s="1"/>
  <c r="N732" i="1"/>
  <c r="O732" i="1"/>
  <c r="P732" i="1"/>
  <c r="S732" i="1"/>
  <c r="M732" i="1" s="1"/>
  <c r="T732" i="1"/>
  <c r="Q732" i="1" s="1"/>
  <c r="N733" i="1"/>
  <c r="O733" i="1"/>
  <c r="P733" i="1"/>
  <c r="S733" i="1"/>
  <c r="M733" i="1" s="1"/>
  <c r="T733" i="1"/>
  <c r="Q733" i="1" s="1"/>
  <c r="N734" i="1"/>
  <c r="O734" i="1"/>
  <c r="P734" i="1"/>
  <c r="S734" i="1"/>
  <c r="M734" i="1" s="1"/>
  <c r="T734" i="1"/>
  <c r="R734" i="1" s="1"/>
  <c r="N735" i="1"/>
  <c r="O735" i="1"/>
  <c r="P735" i="1"/>
  <c r="S735" i="1"/>
  <c r="M735" i="1" s="1"/>
  <c r="T735" i="1"/>
  <c r="Q735" i="1" s="1"/>
  <c r="N736" i="1"/>
  <c r="O736" i="1"/>
  <c r="P736" i="1"/>
  <c r="S736" i="1"/>
  <c r="M736" i="1" s="1"/>
  <c r="T736" i="1"/>
  <c r="R736" i="1" s="1"/>
  <c r="N737" i="1"/>
  <c r="O737" i="1"/>
  <c r="P737" i="1"/>
  <c r="S737" i="1"/>
  <c r="M737" i="1" s="1"/>
  <c r="T737" i="1"/>
  <c r="Q737" i="1" s="1"/>
  <c r="N738" i="1"/>
  <c r="O738" i="1"/>
  <c r="P738" i="1"/>
  <c r="S738" i="1"/>
  <c r="M738" i="1" s="1"/>
  <c r="T738" i="1"/>
  <c r="N739" i="1"/>
  <c r="O739" i="1"/>
  <c r="P739" i="1"/>
  <c r="S739" i="1"/>
  <c r="M739" i="1" s="1"/>
  <c r="T739" i="1"/>
  <c r="Q739" i="1" s="1"/>
  <c r="N740" i="1"/>
  <c r="O740" i="1"/>
  <c r="P740" i="1"/>
  <c r="S740" i="1"/>
  <c r="M740" i="1" s="1"/>
  <c r="T740" i="1"/>
  <c r="Q740" i="1" s="1"/>
  <c r="N741" i="1"/>
  <c r="O741" i="1"/>
  <c r="P741" i="1"/>
  <c r="S741" i="1"/>
  <c r="M741" i="1" s="1"/>
  <c r="T741" i="1"/>
  <c r="Q741" i="1" s="1"/>
  <c r="N742" i="1"/>
  <c r="O742" i="1"/>
  <c r="P742" i="1"/>
  <c r="S742" i="1"/>
  <c r="M742" i="1" s="1"/>
  <c r="T742" i="1"/>
  <c r="R742" i="1" s="1"/>
  <c r="N743" i="1"/>
  <c r="O743" i="1"/>
  <c r="P743" i="1"/>
  <c r="S743" i="1"/>
  <c r="M743" i="1" s="1"/>
  <c r="T743" i="1"/>
  <c r="R743" i="1" s="1"/>
  <c r="N744" i="1"/>
  <c r="O744" i="1"/>
  <c r="P744" i="1"/>
  <c r="S744" i="1"/>
  <c r="M744" i="1" s="1"/>
  <c r="T744" i="1"/>
  <c r="Q744" i="1" s="1"/>
  <c r="N745" i="1"/>
  <c r="O745" i="1"/>
  <c r="P745" i="1"/>
  <c r="S745" i="1"/>
  <c r="M745" i="1" s="1"/>
  <c r="T745" i="1"/>
  <c r="N746" i="1"/>
  <c r="O746" i="1"/>
  <c r="P746" i="1"/>
  <c r="S746" i="1"/>
  <c r="M746" i="1" s="1"/>
  <c r="T746" i="1"/>
  <c r="R746" i="1" s="1"/>
  <c r="N747" i="1"/>
  <c r="O747" i="1"/>
  <c r="P747" i="1"/>
  <c r="S747" i="1"/>
  <c r="M747" i="1" s="1"/>
  <c r="T747" i="1"/>
  <c r="Q747" i="1" s="1"/>
  <c r="N748" i="1"/>
  <c r="O748" i="1"/>
  <c r="P748" i="1"/>
  <c r="S748" i="1"/>
  <c r="M748" i="1" s="1"/>
  <c r="T748" i="1"/>
  <c r="Q748" i="1" s="1"/>
  <c r="N749" i="1"/>
  <c r="O749" i="1"/>
  <c r="P749" i="1"/>
  <c r="S749" i="1"/>
  <c r="M749" i="1" s="1"/>
  <c r="T749" i="1"/>
  <c r="Q749" i="1" s="1"/>
  <c r="N750" i="1"/>
  <c r="O750" i="1"/>
  <c r="P750" i="1"/>
  <c r="S750" i="1"/>
  <c r="M750" i="1" s="1"/>
  <c r="T750" i="1"/>
  <c r="R750" i="1" s="1"/>
  <c r="N751" i="1"/>
  <c r="O751" i="1"/>
  <c r="P751" i="1"/>
  <c r="S751" i="1"/>
  <c r="M751" i="1" s="1"/>
  <c r="T751" i="1"/>
  <c r="Q751" i="1" s="1"/>
  <c r="N752" i="1"/>
  <c r="O752" i="1"/>
  <c r="P752" i="1"/>
  <c r="S752" i="1"/>
  <c r="M752" i="1" s="1"/>
  <c r="T752" i="1"/>
  <c r="Q752" i="1" s="1"/>
  <c r="N753" i="1"/>
  <c r="O753" i="1"/>
  <c r="P753" i="1"/>
  <c r="S753" i="1"/>
  <c r="M753" i="1" s="1"/>
  <c r="T753" i="1"/>
  <c r="R753" i="1" s="1"/>
  <c r="N754" i="1"/>
  <c r="O754" i="1"/>
  <c r="P754" i="1"/>
  <c r="S754" i="1"/>
  <c r="M754" i="1" s="1"/>
  <c r="T754" i="1"/>
  <c r="Q754" i="1" s="1"/>
  <c r="N755" i="1"/>
  <c r="O755" i="1"/>
  <c r="P755" i="1"/>
  <c r="S755" i="1"/>
  <c r="M755" i="1" s="1"/>
  <c r="T755" i="1"/>
  <c r="Q755" i="1" s="1"/>
  <c r="N756" i="1"/>
  <c r="O756" i="1"/>
  <c r="P756" i="1"/>
  <c r="S756" i="1"/>
  <c r="M756" i="1" s="1"/>
  <c r="T756" i="1"/>
  <c r="Q756" i="1" s="1"/>
  <c r="N757" i="1"/>
  <c r="O757" i="1"/>
  <c r="P757" i="1"/>
  <c r="S757" i="1"/>
  <c r="M757" i="1" s="1"/>
  <c r="T757" i="1"/>
  <c r="Q757" i="1" s="1"/>
  <c r="N758" i="1"/>
  <c r="O758" i="1"/>
  <c r="P758" i="1"/>
  <c r="S758" i="1"/>
  <c r="M758" i="1" s="1"/>
  <c r="T758" i="1"/>
  <c r="R758" i="1" s="1"/>
  <c r="N759" i="1"/>
  <c r="O759" i="1"/>
  <c r="P759" i="1"/>
  <c r="S759" i="1"/>
  <c r="M759" i="1" s="1"/>
  <c r="T759" i="1"/>
  <c r="Q759" i="1" s="1"/>
  <c r="N760" i="1"/>
  <c r="O760" i="1"/>
  <c r="P760" i="1"/>
  <c r="S760" i="1"/>
  <c r="M760" i="1" s="1"/>
  <c r="T760" i="1"/>
  <c r="R760" i="1" s="1"/>
  <c r="N761" i="1"/>
  <c r="O761" i="1"/>
  <c r="P761" i="1"/>
  <c r="S761" i="1"/>
  <c r="M761" i="1" s="1"/>
  <c r="T761" i="1"/>
  <c r="Q761" i="1" s="1"/>
  <c r="N762" i="1"/>
  <c r="O762" i="1"/>
  <c r="P762" i="1"/>
  <c r="S762" i="1"/>
  <c r="M762" i="1" s="1"/>
  <c r="T762" i="1"/>
  <c r="R762" i="1" s="1"/>
  <c r="N763" i="1"/>
  <c r="O763" i="1"/>
  <c r="P763" i="1"/>
  <c r="S763" i="1"/>
  <c r="M763" i="1" s="1"/>
  <c r="T763" i="1"/>
  <c r="Q763" i="1" s="1"/>
  <c r="N764" i="1"/>
  <c r="O764" i="1"/>
  <c r="P764" i="1"/>
  <c r="S764" i="1"/>
  <c r="M764" i="1" s="1"/>
  <c r="T764" i="1"/>
  <c r="Q764" i="1" s="1"/>
  <c r="N765" i="1"/>
  <c r="O765" i="1"/>
  <c r="P765" i="1"/>
  <c r="S765" i="1"/>
  <c r="M765" i="1" s="1"/>
  <c r="T765" i="1"/>
  <c r="Q765" i="1" s="1"/>
  <c r="N766" i="1"/>
  <c r="O766" i="1"/>
  <c r="P766" i="1"/>
  <c r="S766" i="1"/>
  <c r="M766" i="1" s="1"/>
  <c r="T766" i="1"/>
  <c r="R766" i="1" s="1"/>
  <c r="N767" i="1"/>
  <c r="O767" i="1"/>
  <c r="P767" i="1"/>
  <c r="S767" i="1"/>
  <c r="M767" i="1" s="1"/>
  <c r="T767" i="1"/>
  <c r="Q767" i="1" s="1"/>
  <c r="N768" i="1"/>
  <c r="O768" i="1"/>
  <c r="P768" i="1"/>
  <c r="S768" i="1"/>
  <c r="M768" i="1" s="1"/>
  <c r="T768" i="1"/>
  <c r="Q768" i="1" s="1"/>
  <c r="N769" i="1"/>
  <c r="O769" i="1"/>
  <c r="P769" i="1"/>
  <c r="S769" i="1"/>
  <c r="M769" i="1" s="1"/>
  <c r="T769" i="1"/>
  <c r="Q769" i="1" s="1"/>
  <c r="N770" i="1"/>
  <c r="O770" i="1"/>
  <c r="P770" i="1"/>
  <c r="S770" i="1"/>
  <c r="M770" i="1" s="1"/>
  <c r="T770" i="1"/>
  <c r="Q770" i="1" s="1"/>
  <c r="N771" i="1"/>
  <c r="O771" i="1"/>
  <c r="P771" i="1"/>
  <c r="S771" i="1"/>
  <c r="M771" i="1" s="1"/>
  <c r="T771" i="1"/>
  <c r="Q771" i="1" s="1"/>
  <c r="N772" i="1"/>
  <c r="O772" i="1"/>
  <c r="P772" i="1"/>
  <c r="S772" i="1"/>
  <c r="M772" i="1" s="1"/>
  <c r="T772" i="1"/>
  <c r="Q772" i="1" s="1"/>
  <c r="N773" i="1"/>
  <c r="O773" i="1"/>
  <c r="P773" i="1"/>
  <c r="S773" i="1"/>
  <c r="M773" i="1" s="1"/>
  <c r="T773" i="1"/>
  <c r="Q773" i="1" s="1"/>
  <c r="N774" i="1"/>
  <c r="O774" i="1"/>
  <c r="P774" i="1"/>
  <c r="S774" i="1"/>
  <c r="M774" i="1" s="1"/>
  <c r="T774" i="1"/>
  <c r="R774" i="1" s="1"/>
  <c r="N775" i="1"/>
  <c r="O775" i="1"/>
  <c r="P775" i="1"/>
  <c r="S775" i="1"/>
  <c r="M775" i="1" s="1"/>
  <c r="T775" i="1"/>
  <c r="Q775" i="1" s="1"/>
  <c r="N776" i="1"/>
  <c r="O776" i="1"/>
  <c r="P776" i="1"/>
  <c r="S776" i="1"/>
  <c r="M776" i="1" s="1"/>
  <c r="T776" i="1"/>
  <c r="Q776" i="1" s="1"/>
  <c r="N777" i="1"/>
  <c r="O777" i="1"/>
  <c r="P777" i="1"/>
  <c r="S777" i="1"/>
  <c r="M777" i="1" s="1"/>
  <c r="T777" i="1"/>
  <c r="Q777" i="1" s="1"/>
  <c r="N778" i="1"/>
  <c r="O778" i="1"/>
  <c r="P778" i="1"/>
  <c r="S778" i="1"/>
  <c r="M778" i="1" s="1"/>
  <c r="T778" i="1"/>
  <c r="R778" i="1" s="1"/>
  <c r="N779" i="1"/>
  <c r="O779" i="1"/>
  <c r="P779" i="1"/>
  <c r="S779" i="1"/>
  <c r="M779" i="1" s="1"/>
  <c r="T779" i="1"/>
  <c r="Q779" i="1" s="1"/>
  <c r="N780" i="1"/>
  <c r="O780" i="1"/>
  <c r="P780" i="1"/>
  <c r="S780" i="1"/>
  <c r="M780" i="1" s="1"/>
  <c r="T780" i="1"/>
  <c r="Q780" i="1" s="1"/>
  <c r="N781" i="1"/>
  <c r="O781" i="1"/>
  <c r="P781" i="1"/>
  <c r="S781" i="1"/>
  <c r="M781" i="1" s="1"/>
  <c r="T781" i="1"/>
  <c r="Q781" i="1" s="1"/>
  <c r="N782" i="1"/>
  <c r="O782" i="1"/>
  <c r="P782" i="1"/>
  <c r="S782" i="1"/>
  <c r="M782" i="1" s="1"/>
  <c r="T782" i="1"/>
  <c r="R782" i="1" s="1"/>
  <c r="N783" i="1"/>
  <c r="O783" i="1"/>
  <c r="P783" i="1"/>
  <c r="S783" i="1"/>
  <c r="M783" i="1" s="1"/>
  <c r="T783" i="1"/>
  <c r="Q783" i="1" s="1"/>
  <c r="N784" i="1"/>
  <c r="O784" i="1"/>
  <c r="P784" i="1"/>
  <c r="S784" i="1"/>
  <c r="M784" i="1" s="1"/>
  <c r="T784" i="1"/>
  <c r="Q784" i="1" s="1"/>
  <c r="N785" i="1"/>
  <c r="O785" i="1"/>
  <c r="P785" i="1"/>
  <c r="S785" i="1"/>
  <c r="M785" i="1" s="1"/>
  <c r="T785" i="1"/>
  <c r="Q785" i="1" s="1"/>
  <c r="N786" i="1"/>
  <c r="O786" i="1"/>
  <c r="P786" i="1"/>
  <c r="S786" i="1"/>
  <c r="M786" i="1" s="1"/>
  <c r="T786" i="1"/>
  <c r="Q786" i="1" s="1"/>
  <c r="N787" i="1"/>
  <c r="O787" i="1"/>
  <c r="P787" i="1"/>
  <c r="S787" i="1"/>
  <c r="M787" i="1" s="1"/>
  <c r="T787" i="1"/>
  <c r="Q787" i="1" s="1"/>
  <c r="N788" i="1"/>
  <c r="O788" i="1"/>
  <c r="P788" i="1"/>
  <c r="S788" i="1"/>
  <c r="M788" i="1" s="1"/>
  <c r="T788" i="1"/>
  <c r="Q788" i="1" s="1"/>
  <c r="N789" i="1"/>
  <c r="O789" i="1"/>
  <c r="P789" i="1"/>
  <c r="S789" i="1"/>
  <c r="M789" i="1" s="1"/>
  <c r="T789" i="1"/>
  <c r="Q789" i="1" s="1"/>
  <c r="N790" i="1"/>
  <c r="O790" i="1"/>
  <c r="P790" i="1"/>
  <c r="S790" i="1"/>
  <c r="M790" i="1" s="1"/>
  <c r="T790" i="1"/>
  <c r="R790" i="1" s="1"/>
  <c r="N791" i="1"/>
  <c r="O791" i="1"/>
  <c r="P791" i="1"/>
  <c r="S791" i="1"/>
  <c r="M791" i="1" s="1"/>
  <c r="T791" i="1"/>
  <c r="R791" i="1" s="1"/>
  <c r="N792" i="1"/>
  <c r="O792" i="1"/>
  <c r="P792" i="1"/>
  <c r="S792" i="1"/>
  <c r="M792" i="1" s="1"/>
  <c r="T792" i="1"/>
  <c r="Q792" i="1" s="1"/>
  <c r="N793" i="1"/>
  <c r="O793" i="1"/>
  <c r="P793" i="1"/>
  <c r="S793" i="1"/>
  <c r="M793" i="1" s="1"/>
  <c r="T793" i="1"/>
  <c r="R793" i="1" s="1"/>
  <c r="N794" i="1"/>
  <c r="O794" i="1"/>
  <c r="P794" i="1"/>
  <c r="S794" i="1"/>
  <c r="M794" i="1" s="1"/>
  <c r="T794" i="1"/>
  <c r="Q794" i="1" s="1"/>
  <c r="N795" i="1"/>
  <c r="O795" i="1"/>
  <c r="P795" i="1"/>
  <c r="S795" i="1"/>
  <c r="M795" i="1" s="1"/>
  <c r="T795" i="1"/>
  <c r="Q795" i="1" s="1"/>
  <c r="N796" i="1"/>
  <c r="O796" i="1"/>
  <c r="P796" i="1"/>
  <c r="S796" i="1"/>
  <c r="M796" i="1" s="1"/>
  <c r="T796" i="1"/>
  <c r="Q796" i="1" s="1"/>
  <c r="N797" i="1"/>
  <c r="O797" i="1"/>
  <c r="P797" i="1"/>
  <c r="S797" i="1"/>
  <c r="M797" i="1" s="1"/>
  <c r="T797" i="1"/>
  <c r="Q797" i="1" s="1"/>
  <c r="N798" i="1"/>
  <c r="O798" i="1"/>
  <c r="P798" i="1"/>
  <c r="S798" i="1"/>
  <c r="M798" i="1" s="1"/>
  <c r="T798" i="1"/>
  <c r="R798" i="1" s="1"/>
  <c r="N799" i="1"/>
  <c r="O799" i="1"/>
  <c r="P799" i="1"/>
  <c r="S799" i="1"/>
  <c r="M799" i="1" s="1"/>
  <c r="T799" i="1"/>
  <c r="R799" i="1" s="1"/>
  <c r="N800" i="1"/>
  <c r="O800" i="1"/>
  <c r="P800" i="1"/>
  <c r="S800" i="1"/>
  <c r="M800" i="1" s="1"/>
  <c r="T800" i="1"/>
  <c r="R800" i="1" s="1"/>
  <c r="N801" i="1"/>
  <c r="O801" i="1"/>
  <c r="P801" i="1"/>
  <c r="S801" i="1"/>
  <c r="M801" i="1" s="1"/>
  <c r="T801" i="1"/>
  <c r="R801" i="1" s="1"/>
  <c r="N802" i="1"/>
  <c r="O802" i="1"/>
  <c r="P802" i="1"/>
  <c r="S802" i="1"/>
  <c r="M802" i="1" s="1"/>
  <c r="T802" i="1"/>
  <c r="R802" i="1" s="1"/>
  <c r="N803" i="1"/>
  <c r="O803" i="1"/>
  <c r="P803" i="1"/>
  <c r="S803" i="1"/>
  <c r="M803" i="1" s="1"/>
  <c r="T803" i="1"/>
  <c r="Q803" i="1" s="1"/>
  <c r="N804" i="1"/>
  <c r="O804" i="1"/>
  <c r="P804" i="1"/>
  <c r="S804" i="1"/>
  <c r="M804" i="1" s="1"/>
  <c r="T804" i="1"/>
  <c r="Q804" i="1" s="1"/>
  <c r="N805" i="1"/>
  <c r="O805" i="1"/>
  <c r="P805" i="1"/>
  <c r="S805" i="1"/>
  <c r="M805" i="1" s="1"/>
  <c r="T805" i="1"/>
  <c r="Q805" i="1" s="1"/>
  <c r="N806" i="1"/>
  <c r="O806" i="1"/>
  <c r="P806" i="1"/>
  <c r="S806" i="1"/>
  <c r="M806" i="1" s="1"/>
  <c r="T806" i="1"/>
  <c r="R806" i="1" s="1"/>
  <c r="N807" i="1"/>
  <c r="O807" i="1"/>
  <c r="P807" i="1"/>
  <c r="S807" i="1"/>
  <c r="M807" i="1" s="1"/>
  <c r="T807" i="1"/>
  <c r="Q807" i="1" s="1"/>
  <c r="N808" i="1"/>
  <c r="O808" i="1"/>
  <c r="P808" i="1"/>
  <c r="S808" i="1"/>
  <c r="M808" i="1" s="1"/>
  <c r="T808" i="1"/>
  <c r="R808" i="1" s="1"/>
  <c r="N809" i="1"/>
  <c r="O809" i="1"/>
  <c r="P809" i="1"/>
  <c r="S809" i="1"/>
  <c r="M809" i="1" s="1"/>
  <c r="T809" i="1"/>
  <c r="Q809" i="1" s="1"/>
  <c r="N810" i="1"/>
  <c r="O810" i="1"/>
  <c r="P810" i="1"/>
  <c r="S810" i="1"/>
  <c r="M810" i="1" s="1"/>
  <c r="T810" i="1"/>
  <c r="Q810" i="1" s="1"/>
  <c r="N811" i="1"/>
  <c r="O811" i="1"/>
  <c r="P811" i="1"/>
  <c r="S811" i="1"/>
  <c r="M811" i="1" s="1"/>
  <c r="T811" i="1"/>
  <c r="Q811" i="1" s="1"/>
  <c r="N812" i="1"/>
  <c r="O812" i="1"/>
  <c r="P812" i="1"/>
  <c r="S812" i="1"/>
  <c r="M812" i="1" s="1"/>
  <c r="T812" i="1"/>
  <c r="Q812" i="1" s="1"/>
  <c r="N813" i="1"/>
  <c r="O813" i="1"/>
  <c r="P813" i="1"/>
  <c r="S813" i="1"/>
  <c r="M813" i="1" s="1"/>
  <c r="T813" i="1"/>
  <c r="Q813" i="1" s="1"/>
  <c r="N814" i="1"/>
  <c r="O814" i="1"/>
  <c r="P814" i="1"/>
  <c r="S814" i="1"/>
  <c r="M814" i="1" s="1"/>
  <c r="T814" i="1"/>
  <c r="R814" i="1" s="1"/>
  <c r="N815" i="1"/>
  <c r="O815" i="1"/>
  <c r="P815" i="1"/>
  <c r="S815" i="1"/>
  <c r="M815" i="1" s="1"/>
  <c r="T815" i="1"/>
  <c r="Q815" i="1" s="1"/>
  <c r="N816" i="1"/>
  <c r="O816" i="1"/>
  <c r="P816" i="1"/>
  <c r="S816" i="1"/>
  <c r="M816" i="1" s="1"/>
  <c r="T816" i="1"/>
  <c r="R816" i="1" s="1"/>
  <c r="N817" i="1"/>
  <c r="O817" i="1"/>
  <c r="P817" i="1"/>
  <c r="S817" i="1"/>
  <c r="M817" i="1" s="1"/>
  <c r="T817" i="1"/>
  <c r="R817" i="1" s="1"/>
  <c r="N818" i="1"/>
  <c r="O818" i="1"/>
  <c r="P818" i="1"/>
  <c r="S818" i="1"/>
  <c r="M818" i="1" s="1"/>
  <c r="T818" i="1"/>
  <c r="Q818" i="1" s="1"/>
  <c r="N819" i="1"/>
  <c r="O819" i="1"/>
  <c r="P819" i="1"/>
  <c r="S819" i="1"/>
  <c r="M819" i="1" s="1"/>
  <c r="T819" i="1"/>
  <c r="Q819" i="1" s="1"/>
  <c r="N820" i="1"/>
  <c r="O820" i="1"/>
  <c r="P820" i="1"/>
  <c r="S820" i="1"/>
  <c r="M820" i="1" s="1"/>
  <c r="T820" i="1"/>
  <c r="Q820" i="1" s="1"/>
  <c r="N821" i="1"/>
  <c r="O821" i="1"/>
  <c r="P821" i="1"/>
  <c r="S821" i="1"/>
  <c r="M821" i="1" s="1"/>
  <c r="T821" i="1"/>
  <c r="Q821" i="1" s="1"/>
  <c r="N822" i="1"/>
  <c r="O822" i="1"/>
  <c r="P822" i="1"/>
  <c r="S822" i="1"/>
  <c r="M822" i="1" s="1"/>
  <c r="T822" i="1"/>
  <c r="R822" i="1" s="1"/>
  <c r="N823" i="1"/>
  <c r="O823" i="1"/>
  <c r="P823" i="1"/>
  <c r="S823" i="1"/>
  <c r="M823" i="1" s="1"/>
  <c r="T823" i="1"/>
  <c r="Q823" i="1" s="1"/>
  <c r="N824" i="1"/>
  <c r="O824" i="1"/>
  <c r="P824" i="1"/>
  <c r="S824" i="1"/>
  <c r="M824" i="1" s="1"/>
  <c r="T824" i="1"/>
  <c r="R824" i="1" s="1"/>
  <c r="N825" i="1"/>
  <c r="O825" i="1"/>
  <c r="P825" i="1"/>
  <c r="S825" i="1"/>
  <c r="M825" i="1" s="1"/>
  <c r="T825" i="1"/>
  <c r="Q825" i="1" s="1"/>
  <c r="N826" i="1"/>
  <c r="O826" i="1"/>
  <c r="P826" i="1"/>
  <c r="S826" i="1"/>
  <c r="M826" i="1" s="1"/>
  <c r="T826" i="1"/>
  <c r="Q826" i="1" s="1"/>
  <c r="N827" i="1"/>
  <c r="O827" i="1"/>
  <c r="P827" i="1"/>
  <c r="S827" i="1"/>
  <c r="M827" i="1" s="1"/>
  <c r="T827" i="1"/>
  <c r="Q827" i="1" s="1"/>
  <c r="N828" i="1"/>
  <c r="O828" i="1"/>
  <c r="P828" i="1"/>
  <c r="S828" i="1"/>
  <c r="M828" i="1" s="1"/>
  <c r="T828" i="1"/>
  <c r="Q828" i="1" s="1"/>
  <c r="N829" i="1"/>
  <c r="O829" i="1"/>
  <c r="P829" i="1"/>
  <c r="S829" i="1"/>
  <c r="M829" i="1" s="1"/>
  <c r="T829" i="1"/>
  <c r="Q829" i="1" s="1"/>
  <c r="N830" i="1"/>
  <c r="O830" i="1"/>
  <c r="P830" i="1"/>
  <c r="S830" i="1"/>
  <c r="M830" i="1" s="1"/>
  <c r="T830" i="1"/>
  <c r="R830" i="1" s="1"/>
  <c r="N831" i="1"/>
  <c r="O831" i="1"/>
  <c r="P831" i="1"/>
  <c r="S831" i="1"/>
  <c r="M831" i="1" s="1"/>
  <c r="T831" i="1"/>
  <c r="Q831" i="1" s="1"/>
  <c r="N832" i="1"/>
  <c r="O832" i="1"/>
  <c r="P832" i="1"/>
  <c r="S832" i="1"/>
  <c r="M832" i="1" s="1"/>
  <c r="T832" i="1"/>
  <c r="R832" i="1" s="1"/>
  <c r="N833" i="1"/>
  <c r="O833" i="1"/>
  <c r="P833" i="1"/>
  <c r="S833" i="1"/>
  <c r="M833" i="1" s="1"/>
  <c r="T833" i="1"/>
  <c r="Q833" i="1" s="1"/>
  <c r="N834" i="1"/>
  <c r="O834" i="1"/>
  <c r="P834" i="1"/>
  <c r="S834" i="1"/>
  <c r="M834" i="1" s="1"/>
  <c r="T834" i="1"/>
  <c r="Q834" i="1" s="1"/>
  <c r="N835" i="1"/>
  <c r="O835" i="1"/>
  <c r="P835" i="1"/>
  <c r="S835" i="1"/>
  <c r="M835" i="1" s="1"/>
  <c r="T835" i="1"/>
  <c r="Q835" i="1" s="1"/>
  <c r="N836" i="1"/>
  <c r="O836" i="1"/>
  <c r="P836" i="1"/>
  <c r="S836" i="1"/>
  <c r="M836" i="1" s="1"/>
  <c r="T836" i="1"/>
  <c r="Q836" i="1" s="1"/>
  <c r="N837" i="1"/>
  <c r="O837" i="1"/>
  <c r="P837" i="1"/>
  <c r="S837" i="1"/>
  <c r="M837" i="1" s="1"/>
  <c r="T837" i="1"/>
  <c r="Q837" i="1" s="1"/>
  <c r="N838" i="1"/>
  <c r="O838" i="1"/>
  <c r="P838" i="1"/>
  <c r="S838" i="1"/>
  <c r="M838" i="1" s="1"/>
  <c r="T838" i="1"/>
  <c r="R838" i="1" s="1"/>
  <c r="N839" i="1"/>
  <c r="O839" i="1"/>
  <c r="P839" i="1"/>
  <c r="S839" i="1"/>
  <c r="M839" i="1" s="1"/>
  <c r="T839" i="1"/>
  <c r="Q839" i="1" s="1"/>
  <c r="N840" i="1"/>
  <c r="O840" i="1"/>
  <c r="P840" i="1"/>
  <c r="S840" i="1"/>
  <c r="M840" i="1" s="1"/>
  <c r="T840" i="1"/>
  <c r="R840" i="1" s="1"/>
  <c r="N841" i="1"/>
  <c r="O841" i="1"/>
  <c r="P841" i="1"/>
  <c r="S841" i="1"/>
  <c r="M841" i="1" s="1"/>
  <c r="T841" i="1"/>
  <c r="Q841" i="1" s="1"/>
  <c r="N842" i="1"/>
  <c r="O842" i="1"/>
  <c r="P842" i="1"/>
  <c r="S842" i="1"/>
  <c r="M842" i="1" s="1"/>
  <c r="T842" i="1"/>
  <c r="Q842" i="1" s="1"/>
  <c r="N843" i="1"/>
  <c r="O843" i="1"/>
  <c r="P843" i="1"/>
  <c r="S843" i="1"/>
  <c r="M843" i="1" s="1"/>
  <c r="T843" i="1"/>
  <c r="Q843" i="1" s="1"/>
  <c r="N844" i="1"/>
  <c r="O844" i="1"/>
  <c r="P844" i="1"/>
  <c r="S844" i="1"/>
  <c r="M844" i="1" s="1"/>
  <c r="T844" i="1"/>
  <c r="Q844" i="1" s="1"/>
  <c r="N845" i="1"/>
  <c r="O845" i="1"/>
  <c r="P845" i="1"/>
  <c r="S845" i="1"/>
  <c r="M845" i="1" s="1"/>
  <c r="T845" i="1"/>
  <c r="Q845" i="1" s="1"/>
  <c r="N846" i="1"/>
  <c r="O846" i="1"/>
  <c r="P846" i="1"/>
  <c r="S846" i="1"/>
  <c r="M846" i="1" s="1"/>
  <c r="T846" i="1"/>
  <c r="R846" i="1" s="1"/>
  <c r="N847" i="1"/>
  <c r="O847" i="1"/>
  <c r="P847" i="1"/>
  <c r="S847" i="1"/>
  <c r="M847" i="1" s="1"/>
  <c r="T847" i="1"/>
  <c r="Q847" i="1" s="1"/>
  <c r="N848" i="1"/>
  <c r="O848" i="1"/>
  <c r="P848" i="1"/>
  <c r="S848" i="1"/>
  <c r="M848" i="1" s="1"/>
  <c r="T848" i="1"/>
  <c r="R848" i="1" s="1"/>
  <c r="N849" i="1"/>
  <c r="O849" i="1"/>
  <c r="P849" i="1"/>
  <c r="S849" i="1"/>
  <c r="M849" i="1" s="1"/>
  <c r="T849" i="1"/>
  <c r="R849" i="1" s="1"/>
  <c r="N850" i="1"/>
  <c r="O850" i="1"/>
  <c r="P850" i="1"/>
  <c r="S850" i="1"/>
  <c r="M850" i="1" s="1"/>
  <c r="T850" i="1"/>
  <c r="Q850" i="1" s="1"/>
  <c r="N851" i="1"/>
  <c r="O851" i="1"/>
  <c r="P851" i="1"/>
  <c r="S851" i="1"/>
  <c r="M851" i="1" s="1"/>
  <c r="T851" i="1"/>
  <c r="Q851" i="1" s="1"/>
  <c r="N852" i="1"/>
  <c r="O852" i="1"/>
  <c r="P852" i="1"/>
  <c r="S852" i="1"/>
  <c r="M852" i="1" s="1"/>
  <c r="T852" i="1"/>
  <c r="Q852" i="1" s="1"/>
  <c r="N853" i="1"/>
  <c r="O853" i="1"/>
  <c r="P853" i="1"/>
  <c r="S853" i="1"/>
  <c r="M853" i="1" s="1"/>
  <c r="T853" i="1"/>
  <c r="Q853" i="1" s="1"/>
  <c r="N854" i="1"/>
  <c r="O854" i="1"/>
  <c r="P854" i="1"/>
  <c r="S854" i="1"/>
  <c r="M854" i="1" s="1"/>
  <c r="T854" i="1"/>
  <c r="R854" i="1" s="1"/>
  <c r="N855" i="1"/>
  <c r="O855" i="1"/>
  <c r="P855" i="1"/>
  <c r="S855" i="1"/>
  <c r="M855" i="1" s="1"/>
  <c r="T855" i="1"/>
  <c r="Q855" i="1" s="1"/>
  <c r="N856" i="1"/>
  <c r="O856" i="1"/>
  <c r="P856" i="1"/>
  <c r="S856" i="1"/>
  <c r="M856" i="1" s="1"/>
  <c r="T856" i="1"/>
  <c r="R856" i="1" s="1"/>
  <c r="N857" i="1"/>
  <c r="O857" i="1"/>
  <c r="P857" i="1"/>
  <c r="S857" i="1"/>
  <c r="M857" i="1" s="1"/>
  <c r="T857" i="1"/>
  <c r="Q857" i="1" s="1"/>
  <c r="N858" i="1"/>
  <c r="O858" i="1"/>
  <c r="P858" i="1"/>
  <c r="S858" i="1"/>
  <c r="M858" i="1" s="1"/>
  <c r="T858" i="1"/>
  <c r="Q858" i="1" s="1"/>
  <c r="N859" i="1"/>
  <c r="O859" i="1"/>
  <c r="P859" i="1"/>
  <c r="S859" i="1"/>
  <c r="M859" i="1" s="1"/>
  <c r="T859" i="1"/>
  <c r="Q859" i="1" s="1"/>
  <c r="N860" i="1"/>
  <c r="O860" i="1"/>
  <c r="P860" i="1"/>
  <c r="S860" i="1"/>
  <c r="M860" i="1" s="1"/>
  <c r="T860" i="1"/>
  <c r="Q860" i="1" s="1"/>
  <c r="N861" i="1"/>
  <c r="O861" i="1"/>
  <c r="P861" i="1"/>
  <c r="S861" i="1"/>
  <c r="M861" i="1" s="1"/>
  <c r="T861" i="1"/>
  <c r="Q861" i="1" s="1"/>
  <c r="N862" i="1"/>
  <c r="O862" i="1"/>
  <c r="P862" i="1"/>
  <c r="S862" i="1"/>
  <c r="M862" i="1" s="1"/>
  <c r="T862" i="1"/>
  <c r="R862" i="1" s="1"/>
  <c r="N863" i="1"/>
  <c r="O863" i="1"/>
  <c r="P863" i="1"/>
  <c r="S863" i="1"/>
  <c r="M863" i="1" s="1"/>
  <c r="T863" i="1"/>
  <c r="Q863" i="1" s="1"/>
  <c r="N864" i="1"/>
  <c r="O864" i="1"/>
  <c r="P864" i="1"/>
  <c r="S864" i="1"/>
  <c r="M864" i="1" s="1"/>
  <c r="T864" i="1"/>
  <c r="R864" i="1" s="1"/>
  <c r="N865" i="1"/>
  <c r="O865" i="1"/>
  <c r="P865" i="1"/>
  <c r="S865" i="1"/>
  <c r="M865" i="1" s="1"/>
  <c r="T865" i="1"/>
  <c r="R865" i="1" s="1"/>
  <c r="N866" i="1"/>
  <c r="O866" i="1"/>
  <c r="P866" i="1"/>
  <c r="S866" i="1"/>
  <c r="M866" i="1" s="1"/>
  <c r="T866" i="1"/>
  <c r="Q866" i="1" s="1"/>
  <c r="N867" i="1"/>
  <c r="O867" i="1"/>
  <c r="P867" i="1"/>
  <c r="S867" i="1"/>
  <c r="M867" i="1" s="1"/>
  <c r="T867" i="1"/>
  <c r="Q867" i="1" s="1"/>
  <c r="N868" i="1"/>
  <c r="O868" i="1"/>
  <c r="P868" i="1"/>
  <c r="S868" i="1"/>
  <c r="M868" i="1" s="1"/>
  <c r="T868" i="1"/>
  <c r="R868" i="1" s="1"/>
  <c r="N869" i="1"/>
  <c r="O869" i="1"/>
  <c r="P869" i="1"/>
  <c r="S869" i="1"/>
  <c r="M869" i="1" s="1"/>
  <c r="T869" i="1"/>
  <c r="Q869" i="1" s="1"/>
  <c r="N870" i="1"/>
  <c r="O870" i="1"/>
  <c r="P870" i="1"/>
  <c r="S870" i="1"/>
  <c r="M870" i="1" s="1"/>
  <c r="T870" i="1"/>
  <c r="R870" i="1" s="1"/>
  <c r="N871" i="1"/>
  <c r="O871" i="1"/>
  <c r="P871" i="1"/>
  <c r="S871" i="1"/>
  <c r="M871" i="1" s="1"/>
  <c r="T871" i="1"/>
  <c r="R871" i="1" s="1"/>
  <c r="N872" i="1"/>
  <c r="O872" i="1"/>
  <c r="P872" i="1"/>
  <c r="S872" i="1"/>
  <c r="M872" i="1" s="1"/>
  <c r="T872" i="1"/>
  <c r="Q872" i="1" s="1"/>
  <c r="N873" i="1"/>
  <c r="O873" i="1"/>
  <c r="P873" i="1"/>
  <c r="S873" i="1"/>
  <c r="M873" i="1" s="1"/>
  <c r="T873" i="1"/>
  <c r="Q873" i="1" s="1"/>
  <c r="N874" i="1"/>
  <c r="O874" i="1"/>
  <c r="P874" i="1"/>
  <c r="S874" i="1"/>
  <c r="M874" i="1" s="1"/>
  <c r="T874" i="1"/>
  <c r="R874" i="1" s="1"/>
  <c r="N875" i="1"/>
  <c r="O875" i="1"/>
  <c r="P875" i="1"/>
  <c r="S875" i="1"/>
  <c r="M875" i="1" s="1"/>
  <c r="T875" i="1"/>
  <c r="R875" i="1" s="1"/>
  <c r="N876" i="1"/>
  <c r="O876" i="1"/>
  <c r="P876" i="1"/>
  <c r="S876" i="1"/>
  <c r="M876" i="1" s="1"/>
  <c r="T876" i="1"/>
  <c r="Q876" i="1" s="1"/>
  <c r="N877" i="1"/>
  <c r="O877" i="1"/>
  <c r="P877" i="1"/>
  <c r="S877" i="1"/>
  <c r="M877" i="1" s="1"/>
  <c r="T877" i="1"/>
  <c r="R877" i="1" s="1"/>
  <c r="N878" i="1"/>
  <c r="O878" i="1"/>
  <c r="P878" i="1"/>
  <c r="S878" i="1"/>
  <c r="M878" i="1" s="1"/>
  <c r="T878" i="1"/>
  <c r="Q878" i="1" s="1"/>
  <c r="N879" i="1"/>
  <c r="O879" i="1"/>
  <c r="P879" i="1"/>
  <c r="S879" i="1"/>
  <c r="M879" i="1" s="1"/>
  <c r="T879" i="1"/>
  <c r="R879" i="1" s="1"/>
  <c r="N880" i="1"/>
  <c r="O880" i="1"/>
  <c r="P880" i="1"/>
  <c r="S880" i="1"/>
  <c r="M880" i="1" s="1"/>
  <c r="T880" i="1"/>
  <c r="Q880" i="1" s="1"/>
  <c r="N881" i="1"/>
  <c r="O881" i="1"/>
  <c r="P881" i="1"/>
  <c r="S881" i="1"/>
  <c r="M881" i="1" s="1"/>
  <c r="T881" i="1"/>
  <c r="R881" i="1" s="1"/>
  <c r="N882" i="1"/>
  <c r="O882" i="1"/>
  <c r="P882" i="1"/>
  <c r="S882" i="1"/>
  <c r="M882" i="1" s="1"/>
  <c r="T882" i="1"/>
  <c r="R882" i="1" s="1"/>
  <c r="N883" i="1"/>
  <c r="O883" i="1"/>
  <c r="P883" i="1"/>
  <c r="S883" i="1"/>
  <c r="M883" i="1" s="1"/>
  <c r="T883" i="1"/>
  <c r="Q883" i="1" s="1"/>
  <c r="N884" i="1"/>
  <c r="O884" i="1"/>
  <c r="P884" i="1"/>
  <c r="S884" i="1"/>
  <c r="M884" i="1" s="1"/>
  <c r="T884" i="1"/>
  <c r="Q884" i="1" s="1"/>
  <c r="N885" i="1"/>
  <c r="O885" i="1"/>
  <c r="P885" i="1"/>
  <c r="S885" i="1"/>
  <c r="M885" i="1" s="1"/>
  <c r="T885" i="1"/>
  <c r="R885" i="1" s="1"/>
  <c r="N886" i="1"/>
  <c r="O886" i="1"/>
  <c r="P886" i="1"/>
  <c r="S886" i="1"/>
  <c r="M886" i="1" s="1"/>
  <c r="T886" i="1"/>
  <c r="R886" i="1" s="1"/>
  <c r="N887" i="1"/>
  <c r="O887" i="1"/>
  <c r="P887" i="1"/>
  <c r="S887" i="1"/>
  <c r="M887" i="1" s="1"/>
  <c r="T887" i="1"/>
  <c r="Q887" i="1" s="1"/>
  <c r="N888" i="1"/>
  <c r="O888" i="1"/>
  <c r="P888" i="1"/>
  <c r="S888" i="1"/>
  <c r="M888" i="1" s="1"/>
  <c r="T888" i="1"/>
  <c r="R888" i="1" s="1"/>
  <c r="N889" i="1"/>
  <c r="O889" i="1"/>
  <c r="P889" i="1"/>
  <c r="S889" i="1"/>
  <c r="M889" i="1" s="1"/>
  <c r="T889" i="1"/>
  <c r="R889" i="1" s="1"/>
  <c r="N890" i="1"/>
  <c r="O890" i="1"/>
  <c r="P890" i="1"/>
  <c r="S890" i="1"/>
  <c r="M890" i="1" s="1"/>
  <c r="T890" i="1"/>
  <c r="Q890" i="1" s="1"/>
  <c r="N891" i="1"/>
  <c r="O891" i="1"/>
  <c r="P891" i="1"/>
  <c r="S891" i="1"/>
  <c r="M891" i="1" s="1"/>
  <c r="T891" i="1"/>
  <c r="Q891" i="1" s="1"/>
  <c r="N892" i="1"/>
  <c r="O892" i="1"/>
  <c r="P892" i="1"/>
  <c r="S892" i="1"/>
  <c r="M892" i="1" s="1"/>
  <c r="T892" i="1"/>
  <c r="R892" i="1" s="1"/>
  <c r="N893" i="1"/>
  <c r="O893" i="1"/>
  <c r="P893" i="1"/>
  <c r="S893" i="1"/>
  <c r="M893" i="1" s="1"/>
  <c r="T893" i="1"/>
  <c r="R893" i="1" s="1"/>
  <c r="N894" i="1"/>
  <c r="O894" i="1"/>
  <c r="P894" i="1"/>
  <c r="S894" i="1"/>
  <c r="M894" i="1" s="1"/>
  <c r="T894" i="1"/>
  <c r="Q894" i="1" s="1"/>
  <c r="N895" i="1"/>
  <c r="O895" i="1"/>
  <c r="P895" i="1"/>
  <c r="S895" i="1"/>
  <c r="M895" i="1" s="1"/>
  <c r="T895" i="1"/>
  <c r="R895" i="1" s="1"/>
  <c r="N896" i="1"/>
  <c r="O896" i="1"/>
  <c r="P896" i="1"/>
  <c r="S896" i="1"/>
  <c r="M896" i="1" s="1"/>
  <c r="T896" i="1"/>
  <c r="R896" i="1" s="1"/>
  <c r="N897" i="1"/>
  <c r="O897" i="1"/>
  <c r="P897" i="1"/>
  <c r="S897" i="1"/>
  <c r="M897" i="1" s="1"/>
  <c r="T897" i="1"/>
  <c r="Q897" i="1" s="1"/>
  <c r="N898" i="1"/>
  <c r="O898" i="1"/>
  <c r="P898" i="1"/>
  <c r="S898" i="1"/>
  <c r="M898" i="1" s="1"/>
  <c r="T898" i="1"/>
  <c r="Q898" i="1" s="1"/>
  <c r="N899" i="1"/>
  <c r="O899" i="1"/>
  <c r="P899" i="1"/>
  <c r="S899" i="1"/>
  <c r="M899" i="1" s="1"/>
  <c r="T899" i="1"/>
  <c r="R899" i="1" s="1"/>
  <c r="N900" i="1"/>
  <c r="O900" i="1"/>
  <c r="P900" i="1"/>
  <c r="S900" i="1"/>
  <c r="M900" i="1" s="1"/>
  <c r="T900" i="1"/>
  <c r="R900" i="1" s="1"/>
  <c r="N901" i="1"/>
  <c r="O901" i="1"/>
  <c r="P901" i="1"/>
  <c r="S901" i="1"/>
  <c r="M901" i="1" s="1"/>
  <c r="T901" i="1"/>
  <c r="Q901" i="1" s="1"/>
  <c r="N902" i="1"/>
  <c r="O902" i="1"/>
  <c r="P902" i="1"/>
  <c r="S902" i="1"/>
  <c r="M902" i="1" s="1"/>
  <c r="T902" i="1"/>
  <c r="R902" i="1" s="1"/>
  <c r="N903" i="1"/>
  <c r="O903" i="1"/>
  <c r="P903" i="1"/>
  <c r="S903" i="1"/>
  <c r="M903" i="1" s="1"/>
  <c r="T903" i="1"/>
  <c r="Q903" i="1" s="1"/>
  <c r="N904" i="1"/>
  <c r="O904" i="1"/>
  <c r="P904" i="1"/>
  <c r="S904" i="1"/>
  <c r="M904" i="1" s="1"/>
  <c r="T904" i="1"/>
  <c r="R904" i="1" s="1"/>
  <c r="N905" i="1"/>
  <c r="O905" i="1"/>
  <c r="P905" i="1"/>
  <c r="S905" i="1"/>
  <c r="M905" i="1" s="1"/>
  <c r="T905" i="1"/>
  <c r="Q905" i="1" s="1"/>
  <c r="N906" i="1"/>
  <c r="O906" i="1"/>
  <c r="P906" i="1"/>
  <c r="S906" i="1"/>
  <c r="M906" i="1" s="1"/>
  <c r="T906" i="1"/>
  <c r="R906" i="1" s="1"/>
  <c r="N907" i="1"/>
  <c r="O907" i="1"/>
  <c r="P907" i="1"/>
  <c r="S907" i="1"/>
  <c r="M907" i="1" s="1"/>
  <c r="T907" i="1"/>
  <c r="R907" i="1" s="1"/>
  <c r="N908" i="1"/>
  <c r="O908" i="1"/>
  <c r="P908" i="1"/>
  <c r="S908" i="1"/>
  <c r="M908" i="1" s="1"/>
  <c r="T908" i="1"/>
  <c r="Q908" i="1" s="1"/>
  <c r="N909" i="1"/>
  <c r="O909" i="1"/>
  <c r="P909" i="1"/>
  <c r="S909" i="1"/>
  <c r="M909" i="1" s="1"/>
  <c r="T909" i="1"/>
  <c r="Q909" i="1" s="1"/>
  <c r="N910" i="1"/>
  <c r="O910" i="1"/>
  <c r="P910" i="1"/>
  <c r="S910" i="1"/>
  <c r="M910" i="1" s="1"/>
  <c r="T910" i="1"/>
  <c r="R910" i="1" s="1"/>
  <c r="N911" i="1"/>
  <c r="O911" i="1"/>
  <c r="P911" i="1"/>
  <c r="S911" i="1"/>
  <c r="M911" i="1" s="1"/>
  <c r="T911" i="1"/>
  <c r="R911" i="1" s="1"/>
  <c r="N912" i="1"/>
  <c r="O912" i="1"/>
  <c r="P912" i="1"/>
  <c r="S912" i="1"/>
  <c r="M912" i="1" s="1"/>
  <c r="T912" i="1"/>
  <c r="Q912" i="1" s="1"/>
  <c r="N913" i="1"/>
  <c r="O913" i="1"/>
  <c r="P913" i="1"/>
  <c r="S913" i="1"/>
  <c r="M913" i="1" s="1"/>
  <c r="T913" i="1"/>
  <c r="R913" i="1" s="1"/>
  <c r="N914" i="1"/>
  <c r="O914" i="1"/>
  <c r="P914" i="1"/>
  <c r="S914" i="1"/>
  <c r="M914" i="1" s="1"/>
  <c r="T914" i="1"/>
  <c r="R914" i="1" s="1"/>
  <c r="N915" i="1"/>
  <c r="O915" i="1"/>
  <c r="P915" i="1"/>
  <c r="S915" i="1"/>
  <c r="M915" i="1" s="1"/>
  <c r="T915" i="1"/>
  <c r="Q915" i="1" s="1"/>
  <c r="N916" i="1"/>
  <c r="O916" i="1"/>
  <c r="P916" i="1"/>
  <c r="S916" i="1"/>
  <c r="M916" i="1" s="1"/>
  <c r="T916" i="1"/>
  <c r="Q916" i="1" s="1"/>
  <c r="N917" i="1"/>
  <c r="O917" i="1"/>
  <c r="P917" i="1"/>
  <c r="S917" i="1"/>
  <c r="M917" i="1" s="1"/>
  <c r="T917" i="1"/>
  <c r="R917" i="1" s="1"/>
  <c r="N918" i="1"/>
  <c r="O918" i="1"/>
  <c r="P918" i="1"/>
  <c r="S918" i="1"/>
  <c r="M918" i="1" s="1"/>
  <c r="T918" i="1"/>
  <c r="R918" i="1" s="1"/>
  <c r="N919" i="1"/>
  <c r="O919" i="1"/>
  <c r="P919" i="1"/>
  <c r="S919" i="1"/>
  <c r="M919" i="1" s="1"/>
  <c r="T919" i="1"/>
  <c r="Q919" i="1" s="1"/>
  <c r="N920" i="1"/>
  <c r="O920" i="1"/>
  <c r="P920" i="1"/>
  <c r="S920" i="1"/>
  <c r="M920" i="1" s="1"/>
  <c r="T920" i="1"/>
  <c r="R920" i="1" s="1"/>
  <c r="N921" i="1"/>
  <c r="O921" i="1"/>
  <c r="P921" i="1"/>
  <c r="S921" i="1"/>
  <c r="M921" i="1" s="1"/>
  <c r="T921" i="1"/>
  <c r="R921" i="1" s="1"/>
  <c r="N922" i="1"/>
  <c r="O922" i="1"/>
  <c r="P922" i="1"/>
  <c r="S922" i="1"/>
  <c r="M922" i="1" s="1"/>
  <c r="T922" i="1"/>
  <c r="Q922" i="1" s="1"/>
  <c r="N923" i="1"/>
  <c r="O923" i="1"/>
  <c r="P923" i="1"/>
  <c r="S923" i="1"/>
  <c r="M923" i="1" s="1"/>
  <c r="T923" i="1"/>
  <c r="Q923" i="1" s="1"/>
  <c r="N924" i="1"/>
  <c r="O924" i="1"/>
  <c r="P924" i="1"/>
  <c r="S924" i="1"/>
  <c r="M924" i="1" s="1"/>
  <c r="T924" i="1"/>
  <c r="R924" i="1" s="1"/>
  <c r="N925" i="1"/>
  <c r="O925" i="1"/>
  <c r="P925" i="1"/>
  <c r="S925" i="1"/>
  <c r="M925" i="1" s="1"/>
  <c r="T925" i="1"/>
  <c r="R925" i="1" s="1"/>
  <c r="N926" i="1"/>
  <c r="O926" i="1"/>
  <c r="P926" i="1"/>
  <c r="S926" i="1"/>
  <c r="M926" i="1" s="1"/>
  <c r="T926" i="1"/>
  <c r="Q926" i="1" s="1"/>
  <c r="N927" i="1"/>
  <c r="O927" i="1"/>
  <c r="P927" i="1"/>
  <c r="S927" i="1"/>
  <c r="M927" i="1" s="1"/>
  <c r="T927" i="1"/>
  <c r="R927" i="1" s="1"/>
  <c r="N928" i="1"/>
  <c r="O928" i="1"/>
  <c r="P928" i="1"/>
  <c r="S928" i="1"/>
  <c r="M928" i="1" s="1"/>
  <c r="T928" i="1"/>
  <c r="Q928" i="1" s="1"/>
  <c r="N929" i="1"/>
  <c r="O929" i="1"/>
  <c r="P929" i="1"/>
  <c r="S929" i="1"/>
  <c r="M929" i="1" s="1"/>
  <c r="T929" i="1"/>
  <c r="R929" i="1" s="1"/>
  <c r="N930" i="1"/>
  <c r="O930" i="1"/>
  <c r="P930" i="1"/>
  <c r="S930" i="1"/>
  <c r="M930" i="1" s="1"/>
  <c r="T930" i="1"/>
  <c r="R930" i="1" s="1"/>
  <c r="N931" i="1"/>
  <c r="O931" i="1"/>
  <c r="P931" i="1"/>
  <c r="S931" i="1"/>
  <c r="M931" i="1" s="1"/>
  <c r="T931" i="1"/>
  <c r="Q931" i="1" s="1"/>
  <c r="N932" i="1"/>
  <c r="O932" i="1"/>
  <c r="P932" i="1"/>
  <c r="S932" i="1"/>
  <c r="M932" i="1" s="1"/>
  <c r="T932" i="1"/>
  <c r="R932" i="1" s="1"/>
  <c r="N933" i="1"/>
  <c r="O933" i="1"/>
  <c r="P933" i="1"/>
  <c r="S933" i="1"/>
  <c r="M933" i="1" s="1"/>
  <c r="T933" i="1"/>
  <c r="R933" i="1" s="1"/>
  <c r="N934" i="1"/>
  <c r="O934" i="1"/>
  <c r="P934" i="1"/>
  <c r="S934" i="1"/>
  <c r="M934" i="1" s="1"/>
  <c r="T934" i="1"/>
  <c r="Q934" i="1" s="1"/>
  <c r="N935" i="1"/>
  <c r="O935" i="1"/>
  <c r="P935" i="1"/>
  <c r="S935" i="1"/>
  <c r="M935" i="1" s="1"/>
  <c r="T935" i="1"/>
  <c r="Q935" i="1" s="1"/>
  <c r="N936" i="1"/>
  <c r="O936" i="1"/>
  <c r="P936" i="1"/>
  <c r="S936" i="1"/>
  <c r="M936" i="1" s="1"/>
  <c r="T936" i="1"/>
  <c r="R936" i="1" s="1"/>
  <c r="N937" i="1"/>
  <c r="O937" i="1"/>
  <c r="P937" i="1"/>
  <c r="S937" i="1"/>
  <c r="M937" i="1" s="1"/>
  <c r="T937" i="1"/>
  <c r="R937" i="1" s="1"/>
  <c r="N938" i="1"/>
  <c r="O938" i="1"/>
  <c r="P938" i="1"/>
  <c r="S938" i="1"/>
  <c r="M938" i="1" s="1"/>
  <c r="T938" i="1"/>
  <c r="Q938" i="1" s="1"/>
  <c r="N939" i="1"/>
  <c r="O939" i="1"/>
  <c r="P939" i="1"/>
  <c r="S939" i="1"/>
  <c r="M939" i="1" s="1"/>
  <c r="T939" i="1"/>
  <c r="Q939" i="1" s="1"/>
  <c r="N940" i="1"/>
  <c r="O940" i="1"/>
  <c r="P940" i="1"/>
  <c r="S940" i="1"/>
  <c r="M940" i="1" s="1"/>
  <c r="T940" i="1"/>
  <c r="R940" i="1" s="1"/>
  <c r="N941" i="1"/>
  <c r="O941" i="1"/>
  <c r="P941" i="1"/>
  <c r="S941" i="1"/>
  <c r="M941" i="1" s="1"/>
  <c r="T941" i="1"/>
  <c r="R941" i="1" s="1"/>
  <c r="N942" i="1"/>
  <c r="O942" i="1"/>
  <c r="P942" i="1"/>
  <c r="S942" i="1"/>
  <c r="M942" i="1" s="1"/>
  <c r="T942" i="1"/>
  <c r="Q942" i="1" s="1"/>
  <c r="N943" i="1"/>
  <c r="O943" i="1"/>
  <c r="P943" i="1"/>
  <c r="S943" i="1"/>
  <c r="M943" i="1" s="1"/>
  <c r="T943" i="1"/>
  <c r="R943" i="1" s="1"/>
  <c r="N944" i="1"/>
  <c r="O944" i="1"/>
  <c r="P944" i="1"/>
  <c r="S944" i="1"/>
  <c r="M944" i="1" s="1"/>
  <c r="T944" i="1"/>
  <c r="R944" i="1" s="1"/>
  <c r="AM201" i="1" l="1"/>
  <c r="AK205" i="1"/>
  <c r="AL221" i="1"/>
  <c r="AL224" i="1"/>
  <c r="AK208" i="1"/>
  <c r="AM216" i="1"/>
  <c r="AL216" i="1"/>
  <c r="AK209" i="1"/>
  <c r="AL223" i="1"/>
  <c r="AM228" i="1"/>
  <c r="AM195" i="1"/>
  <c r="AK207" i="1"/>
  <c r="AM208" i="1"/>
  <c r="AK210" i="1"/>
  <c r="AK201" i="1"/>
  <c r="AM205" i="1"/>
  <c r="AK213" i="1"/>
  <c r="AK221" i="1"/>
  <c r="AK196" i="1"/>
  <c r="AM204" i="1"/>
  <c r="AM229" i="1"/>
  <c r="AL197" i="1"/>
  <c r="AL229" i="1"/>
  <c r="AL206" i="1"/>
  <c r="AL210" i="1"/>
  <c r="AL204" i="1"/>
  <c r="AK217" i="1"/>
  <c r="AK226" i="1"/>
  <c r="AL212" i="1"/>
  <c r="AM197" i="1"/>
  <c r="AM225" i="1"/>
  <c r="AL214" i="1"/>
  <c r="AL228" i="1"/>
  <c r="AL209" i="1"/>
  <c r="AL226" i="1"/>
  <c r="AM206" i="1"/>
  <c r="AL225" i="1"/>
  <c r="AK203" i="1"/>
  <c r="AM199" i="1"/>
  <c r="AK220" i="1"/>
  <c r="AM227" i="1"/>
  <c r="AM207" i="1"/>
  <c r="AM223" i="1"/>
  <c r="AK222" i="1"/>
  <c r="AK215" i="1"/>
  <c r="AL203" i="1"/>
  <c r="AK211" i="1"/>
  <c r="AM219" i="1"/>
  <c r="AK199" i="1"/>
  <c r="AL211" i="1"/>
  <c r="AM230" i="1"/>
  <c r="AL215" i="1"/>
  <c r="AM224" i="1"/>
  <c r="AM218" i="1"/>
  <c r="AL195" i="1"/>
  <c r="AM212" i="1"/>
  <c r="AK202" i="1"/>
  <c r="AL230" i="1"/>
  <c r="AL227" i="1"/>
  <c r="AL200" i="1"/>
  <c r="AK214" i="1"/>
  <c r="AM200" i="1"/>
  <c r="AK218" i="1"/>
  <c r="AM220" i="1"/>
  <c r="AL219" i="1"/>
  <c r="AL196" i="1"/>
  <c r="AM213" i="1"/>
  <c r="AM217" i="1"/>
  <c r="AM202" i="1"/>
  <c r="AM222" i="1"/>
  <c r="AL198" i="1"/>
  <c r="AK198" i="1"/>
  <c r="Q1205" i="1"/>
  <c r="Q1202" i="1"/>
  <c r="Q675" i="1"/>
  <c r="R993" i="1"/>
  <c r="R689" i="1"/>
  <c r="Q1189" i="1"/>
  <c r="Q1186" i="1"/>
  <c r="Q687" i="1"/>
  <c r="R1015" i="1"/>
  <c r="Q1237" i="1"/>
  <c r="Q1234" i="1"/>
  <c r="Q1221" i="1"/>
  <c r="Q1218" i="1"/>
  <c r="Q605" i="1"/>
  <c r="R602" i="1"/>
  <c r="R991" i="1"/>
  <c r="R711" i="1"/>
  <c r="Q1101" i="1"/>
  <c r="Q1164" i="1"/>
  <c r="R1023" i="1"/>
  <c r="Q1148" i="1"/>
  <c r="Q849" i="1"/>
  <c r="Q846" i="1"/>
  <c r="Q753" i="1"/>
  <c r="Q1124" i="1"/>
  <c r="AI180" i="1"/>
  <c r="AI176" i="1"/>
  <c r="Q634" i="1"/>
  <c r="Q598" i="1"/>
  <c r="Q800" i="1"/>
  <c r="Q730" i="1"/>
  <c r="Q705" i="1"/>
  <c r="Q1146" i="1"/>
  <c r="R1008" i="1"/>
  <c r="Q729" i="1"/>
  <c r="Q528" i="1"/>
  <c r="AI184" i="1"/>
  <c r="Q1225" i="1"/>
  <c r="Q1193" i="1"/>
  <c r="Q1136" i="1"/>
  <c r="Q1209" i="1"/>
  <c r="Q1105" i="1"/>
  <c r="R977" i="1"/>
  <c r="Q791" i="1"/>
  <c r="R720" i="1"/>
  <c r="R706" i="1"/>
  <c r="Q702" i="1"/>
  <c r="R633" i="1"/>
  <c r="R561" i="1"/>
  <c r="Q1152" i="1"/>
  <c r="Q1121" i="1"/>
  <c r="Q1241" i="1"/>
  <c r="Q1177" i="1"/>
  <c r="Q1140" i="1"/>
  <c r="Q1115" i="1"/>
  <c r="Q1112" i="1"/>
  <c r="R985" i="1"/>
  <c r="R975" i="1"/>
  <c r="R604" i="1"/>
  <c r="R833" i="1"/>
  <c r="Q704" i="1"/>
  <c r="R698" i="1"/>
  <c r="R1012" i="1"/>
  <c r="R261" i="1"/>
  <c r="R234" i="1"/>
  <c r="Q523" i="1"/>
  <c r="R393" i="1"/>
  <c r="Q570" i="1"/>
  <c r="Q584" i="1"/>
  <c r="Q532" i="1"/>
  <c r="Q302" i="1"/>
  <c r="R672" i="1"/>
  <c r="R648" i="1"/>
  <c r="R642" i="1"/>
  <c r="Q557" i="1"/>
  <c r="Q492" i="1"/>
  <c r="Q424" i="1"/>
  <c r="Q412" i="1"/>
  <c r="Q1169" i="1"/>
  <c r="Q1158" i="1"/>
  <c r="Q1131" i="1"/>
  <c r="Q1123" i="1"/>
  <c r="Q1111" i="1"/>
  <c r="Q1108" i="1"/>
  <c r="Q1104" i="1"/>
  <c r="R1001" i="1"/>
  <c r="R988" i="1"/>
  <c r="R984" i="1"/>
  <c r="R976" i="1"/>
  <c r="AI188" i="1"/>
  <c r="Q806" i="1"/>
  <c r="Q317" i="1"/>
  <c r="Q1242" i="1"/>
  <c r="Q1217" i="1"/>
  <c r="Q1213" i="1"/>
  <c r="Q1210" i="1"/>
  <c r="Q1185" i="1"/>
  <c r="Q1181" i="1"/>
  <c r="Q1178" i="1"/>
  <c r="Q1145" i="1"/>
  <c r="Q1137" i="1"/>
  <c r="Q1128" i="1"/>
  <c r="Q1116" i="1"/>
  <c r="R1024" i="1"/>
  <c r="R1007" i="1"/>
  <c r="R769" i="1"/>
  <c r="R754" i="1"/>
  <c r="Q655" i="1"/>
  <c r="Q609" i="1"/>
  <c r="Q606" i="1"/>
  <c r="Q778" i="1"/>
  <c r="R775" i="1"/>
  <c r="R610" i="1"/>
  <c r="Q1174" i="1"/>
  <c r="Q1171" i="1"/>
  <c r="Q1153" i="1"/>
  <c r="Q1129" i="1"/>
  <c r="Q1120" i="1"/>
  <c r="Q1113" i="1"/>
  <c r="Q1106" i="1"/>
  <c r="Q1102" i="1"/>
  <c r="R1028" i="1"/>
  <c r="R1020" i="1"/>
  <c r="R1016" i="1"/>
  <c r="R999" i="1"/>
  <c r="R622" i="1"/>
  <c r="Q613" i="1"/>
  <c r="R562" i="1"/>
  <c r="Q854" i="1"/>
  <c r="Q766" i="1"/>
  <c r="Q760" i="1"/>
  <c r="Q722" i="1"/>
  <c r="R659" i="1"/>
  <c r="Q593" i="1"/>
  <c r="R719" i="1"/>
  <c r="Q697" i="1"/>
  <c r="Q694" i="1"/>
  <c r="Q674" i="1"/>
  <c r="Q665" i="1"/>
  <c r="R656" i="1"/>
  <c r="R650" i="1"/>
  <c r="R559" i="1"/>
  <c r="Q420" i="1"/>
  <c r="R397" i="1"/>
  <c r="R356" i="1"/>
  <c r="Q285" i="1"/>
  <c r="R171" i="1"/>
  <c r="R825" i="1"/>
  <c r="Q840" i="1"/>
  <c r="Q746" i="1"/>
  <c r="R735" i="1"/>
  <c r="Q671" i="1"/>
  <c r="Q647" i="1"/>
  <c r="Q641" i="1"/>
  <c r="R617" i="1"/>
  <c r="R611" i="1"/>
  <c r="Q577" i="1"/>
  <c r="Q429" i="1"/>
  <c r="R163" i="1"/>
  <c r="Q1165" i="1"/>
  <c r="Q1142" i="1"/>
  <c r="Q1122" i="1"/>
  <c r="Q1107" i="1"/>
  <c r="Q1103" i="1"/>
  <c r="R1017" i="1"/>
  <c r="R1004" i="1"/>
  <c r="R1000" i="1"/>
  <c r="R983" i="1"/>
  <c r="R625" i="1"/>
  <c r="R599" i="1"/>
  <c r="Q1233" i="1"/>
  <c r="Q1229" i="1"/>
  <c r="Q1226" i="1"/>
  <c r="Q1201" i="1"/>
  <c r="Q1197" i="1"/>
  <c r="Q1194" i="1"/>
  <c r="Q1161" i="1"/>
  <c r="Q1139" i="1"/>
  <c r="R1009" i="1"/>
  <c r="R996" i="1"/>
  <c r="R992" i="1"/>
  <c r="R1135" i="1"/>
  <c r="Q1135" i="1"/>
  <c r="Q1085" i="1"/>
  <c r="R1085" i="1"/>
  <c r="Q1010" i="1"/>
  <c r="R1010" i="1"/>
  <c r="Q972" i="1"/>
  <c r="R972" i="1"/>
  <c r="Q968" i="1"/>
  <c r="R968" i="1"/>
  <c r="Q964" i="1"/>
  <c r="R964" i="1"/>
  <c r="Q960" i="1"/>
  <c r="R960" i="1"/>
  <c r="Q956" i="1"/>
  <c r="R956" i="1"/>
  <c r="Q952" i="1"/>
  <c r="R952" i="1"/>
  <c r="Q948" i="1"/>
  <c r="R948" i="1"/>
  <c r="Q1243" i="1"/>
  <c r="Q1235" i="1"/>
  <c r="Q1227" i="1"/>
  <c r="Q1219" i="1"/>
  <c r="Q1211" i="1"/>
  <c r="Q1203" i="1"/>
  <c r="Q1195" i="1"/>
  <c r="Q1187" i="1"/>
  <c r="Q1179" i="1"/>
  <c r="Q1172" i="1"/>
  <c r="R1167" i="1"/>
  <c r="Q1167" i="1"/>
  <c r="Q1166" i="1"/>
  <c r="Q1130" i="1"/>
  <c r="Q1098" i="1"/>
  <c r="R1098" i="1"/>
  <c r="Q1082" i="1"/>
  <c r="R1082" i="1"/>
  <c r="Q1019" i="1"/>
  <c r="R1019" i="1"/>
  <c r="Q1002" i="1"/>
  <c r="R1002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Q1244" i="1"/>
  <c r="Q1236" i="1"/>
  <c r="Q1228" i="1"/>
  <c r="Q1220" i="1"/>
  <c r="Q1212" i="1"/>
  <c r="Q1204" i="1"/>
  <c r="Q1196" i="1"/>
  <c r="Q1188" i="1"/>
  <c r="Q1180" i="1"/>
  <c r="Q1173" i="1"/>
  <c r="Q1160" i="1"/>
  <c r="Q1154" i="1"/>
  <c r="Q1147" i="1"/>
  <c r="Q1141" i="1"/>
  <c r="R1126" i="1"/>
  <c r="Q1126" i="1"/>
  <c r="Q1125" i="1"/>
  <c r="Q1109" i="1"/>
  <c r="AI190" i="1"/>
  <c r="R1175" i="1"/>
  <c r="Q1175" i="1"/>
  <c r="R1143" i="1"/>
  <c r="Q1143" i="1"/>
  <c r="R1110" i="1"/>
  <c r="Q1110" i="1"/>
  <c r="Q1086" i="1"/>
  <c r="R1086" i="1"/>
  <c r="Q1071" i="1"/>
  <c r="R1071" i="1"/>
  <c r="Q1063" i="1"/>
  <c r="R1063" i="1"/>
  <c r="Q1055" i="1"/>
  <c r="R1055" i="1"/>
  <c r="Q1047" i="1"/>
  <c r="R1047" i="1"/>
  <c r="AI174" i="1"/>
  <c r="Q1238" i="1"/>
  <c r="Q1230" i="1"/>
  <c r="Q1222" i="1"/>
  <c r="Q1214" i="1"/>
  <c r="Q1206" i="1"/>
  <c r="Q1198" i="1"/>
  <c r="Q1190" i="1"/>
  <c r="Q1182" i="1"/>
  <c r="Q1168" i="1"/>
  <c r="Q1162" i="1"/>
  <c r="Q1155" i="1"/>
  <c r="Q1149" i="1"/>
  <c r="Q1132" i="1"/>
  <c r="R1127" i="1"/>
  <c r="Q1127" i="1"/>
  <c r="Q1117" i="1"/>
  <c r="R1114" i="1"/>
  <c r="Q1114" i="1"/>
  <c r="Q1239" i="1"/>
  <c r="Q1231" i="1"/>
  <c r="Q1223" i="1"/>
  <c r="Q1215" i="1"/>
  <c r="Q1207" i="1"/>
  <c r="Q1199" i="1"/>
  <c r="Q1191" i="1"/>
  <c r="Q1183" i="1"/>
  <c r="Q1156" i="1"/>
  <c r="R1151" i="1"/>
  <c r="Q1151" i="1"/>
  <c r="Q1150" i="1"/>
  <c r="Q1138" i="1"/>
  <c r="R1118" i="1"/>
  <c r="Q1118" i="1"/>
  <c r="Q1240" i="1"/>
  <c r="Q1232" i="1"/>
  <c r="Q1224" i="1"/>
  <c r="Q1216" i="1"/>
  <c r="Q1208" i="1"/>
  <c r="Q1200" i="1"/>
  <c r="Q1192" i="1"/>
  <c r="Q1184" i="1"/>
  <c r="Q1176" i="1"/>
  <c r="Q1170" i="1"/>
  <c r="Q1163" i="1"/>
  <c r="Q1157" i="1"/>
  <c r="Q1144" i="1"/>
  <c r="R1134" i="1"/>
  <c r="Q1134" i="1"/>
  <c r="Q1133" i="1"/>
  <c r="R1159" i="1"/>
  <c r="Q1159" i="1"/>
  <c r="R1119" i="1"/>
  <c r="Q1119" i="1"/>
  <c r="Q1089" i="1"/>
  <c r="R1089" i="1"/>
  <c r="Q1039" i="1"/>
  <c r="R1039" i="1"/>
  <c r="Q1093" i="1"/>
  <c r="R1093" i="1"/>
  <c r="Q1077" i="1"/>
  <c r="R1077" i="1"/>
  <c r="Q1074" i="1"/>
  <c r="R1074" i="1"/>
  <c r="Q1066" i="1"/>
  <c r="R1066" i="1"/>
  <c r="Q1058" i="1"/>
  <c r="R1058" i="1"/>
  <c r="Q1050" i="1"/>
  <c r="R1050" i="1"/>
  <c r="Q1042" i="1"/>
  <c r="R1042" i="1"/>
  <c r="Q1090" i="1"/>
  <c r="R1090" i="1"/>
  <c r="Q1069" i="1"/>
  <c r="R1069" i="1"/>
  <c r="Q1097" i="1"/>
  <c r="R1097" i="1"/>
  <c r="Q1081" i="1"/>
  <c r="R1081" i="1"/>
  <c r="Q1094" i="1"/>
  <c r="R1094" i="1"/>
  <c r="Q1078" i="1"/>
  <c r="R1078" i="1"/>
  <c r="Q1061" i="1"/>
  <c r="R1061" i="1"/>
  <c r="Q1053" i="1"/>
  <c r="R1053" i="1"/>
  <c r="Q1045" i="1"/>
  <c r="R1045" i="1"/>
  <c r="Q1011" i="1"/>
  <c r="R1011" i="1"/>
  <c r="Q994" i="1"/>
  <c r="R994" i="1"/>
  <c r="Q1072" i="1"/>
  <c r="R1072" i="1"/>
  <c r="Q1064" i="1"/>
  <c r="R1064" i="1"/>
  <c r="Q1056" i="1"/>
  <c r="R1056" i="1"/>
  <c r="Q1048" i="1"/>
  <c r="R1048" i="1"/>
  <c r="Q1040" i="1"/>
  <c r="R1040" i="1"/>
  <c r="Q1003" i="1"/>
  <c r="R1003" i="1"/>
  <c r="Q986" i="1"/>
  <c r="R986" i="1"/>
  <c r="Q978" i="1"/>
  <c r="R978" i="1"/>
  <c r="Q1099" i="1"/>
  <c r="R1099" i="1"/>
  <c r="Q1095" i="1"/>
  <c r="R1095" i="1"/>
  <c r="Q1091" i="1"/>
  <c r="R1091" i="1"/>
  <c r="Q1087" i="1"/>
  <c r="R1087" i="1"/>
  <c r="Q1083" i="1"/>
  <c r="R1083" i="1"/>
  <c r="Q1079" i="1"/>
  <c r="R1079" i="1"/>
  <c r="Q1075" i="1"/>
  <c r="R1075" i="1"/>
  <c r="Q1067" i="1"/>
  <c r="R1067" i="1"/>
  <c r="Q1059" i="1"/>
  <c r="R1059" i="1"/>
  <c r="Q1051" i="1"/>
  <c r="R1051" i="1"/>
  <c r="Q1043" i="1"/>
  <c r="R1043" i="1"/>
  <c r="R1025" i="1"/>
  <c r="Q995" i="1"/>
  <c r="R995" i="1"/>
  <c r="Q1070" i="1"/>
  <c r="R1070" i="1"/>
  <c r="Q1062" i="1"/>
  <c r="R1062" i="1"/>
  <c r="Q1054" i="1"/>
  <c r="R1054" i="1"/>
  <c r="Q1046" i="1"/>
  <c r="R1046" i="1"/>
  <c r="Q1038" i="1"/>
  <c r="R1038" i="1"/>
  <c r="Q1026" i="1"/>
  <c r="R1026" i="1"/>
  <c r="Q987" i="1"/>
  <c r="R987" i="1"/>
  <c r="Q979" i="1"/>
  <c r="R979" i="1"/>
  <c r="Q1096" i="1"/>
  <c r="R1096" i="1"/>
  <c r="Q1092" i="1"/>
  <c r="R1092" i="1"/>
  <c r="Q1088" i="1"/>
  <c r="R1088" i="1"/>
  <c r="Q1084" i="1"/>
  <c r="R1084" i="1"/>
  <c r="Q1080" i="1"/>
  <c r="R1080" i="1"/>
  <c r="Q1076" i="1"/>
  <c r="R1076" i="1"/>
  <c r="Q1073" i="1"/>
  <c r="R1073" i="1"/>
  <c r="Q1065" i="1"/>
  <c r="R1065" i="1"/>
  <c r="Q1057" i="1"/>
  <c r="R1057" i="1"/>
  <c r="Q1049" i="1"/>
  <c r="R1049" i="1"/>
  <c r="Q1041" i="1"/>
  <c r="R1041" i="1"/>
  <c r="Q1100" i="1"/>
  <c r="Q1068" i="1"/>
  <c r="R1068" i="1"/>
  <c r="Q1060" i="1"/>
  <c r="R1060" i="1"/>
  <c r="Q1052" i="1"/>
  <c r="R1052" i="1"/>
  <c r="Q1044" i="1"/>
  <c r="R1044" i="1"/>
  <c r="Q1027" i="1"/>
  <c r="R1027" i="1"/>
  <c r="Q1018" i="1"/>
  <c r="R1018" i="1"/>
  <c r="Q973" i="1"/>
  <c r="R973" i="1"/>
  <c r="Q969" i="1"/>
  <c r="R969" i="1"/>
  <c r="Q965" i="1"/>
  <c r="R965" i="1"/>
  <c r="Q961" i="1"/>
  <c r="R961" i="1"/>
  <c r="Q957" i="1"/>
  <c r="R957" i="1"/>
  <c r="Q953" i="1"/>
  <c r="R953" i="1"/>
  <c r="Q949" i="1"/>
  <c r="R949" i="1"/>
  <c r="Q945" i="1"/>
  <c r="R945" i="1"/>
  <c r="R980" i="1"/>
  <c r="Q974" i="1"/>
  <c r="R974" i="1"/>
  <c r="Q970" i="1"/>
  <c r="R970" i="1"/>
  <c r="Q966" i="1"/>
  <c r="R966" i="1"/>
  <c r="Q962" i="1"/>
  <c r="R962" i="1"/>
  <c r="Q958" i="1"/>
  <c r="R958" i="1"/>
  <c r="Q954" i="1"/>
  <c r="R954" i="1"/>
  <c r="Q950" i="1"/>
  <c r="R950" i="1"/>
  <c r="Q946" i="1"/>
  <c r="R946" i="1"/>
  <c r="R1037" i="1"/>
  <c r="R1036" i="1"/>
  <c r="R1035" i="1"/>
  <c r="R1034" i="1"/>
  <c r="R1033" i="1"/>
  <c r="R1032" i="1"/>
  <c r="R1031" i="1"/>
  <c r="R1030" i="1"/>
  <c r="R1029" i="1"/>
  <c r="R1021" i="1"/>
  <c r="R1013" i="1"/>
  <c r="R1005" i="1"/>
  <c r="R997" i="1"/>
  <c r="R989" i="1"/>
  <c r="R981" i="1"/>
  <c r="R1022" i="1"/>
  <c r="R1014" i="1"/>
  <c r="R1006" i="1"/>
  <c r="R998" i="1"/>
  <c r="R990" i="1"/>
  <c r="R982" i="1"/>
  <c r="Q971" i="1"/>
  <c r="R971" i="1"/>
  <c r="Q967" i="1"/>
  <c r="R967" i="1"/>
  <c r="Q963" i="1"/>
  <c r="R963" i="1"/>
  <c r="Q959" i="1"/>
  <c r="R959" i="1"/>
  <c r="Q955" i="1"/>
  <c r="R955" i="1"/>
  <c r="Q951" i="1"/>
  <c r="R951" i="1"/>
  <c r="Q947" i="1"/>
  <c r="R947" i="1"/>
  <c r="AI178" i="1"/>
  <c r="AJ193" i="1"/>
  <c r="Q592" i="1"/>
  <c r="Q583" i="1"/>
  <c r="Q558" i="1"/>
  <c r="Q456" i="1"/>
  <c r="AJ194" i="1"/>
  <c r="AJ178" i="1"/>
  <c r="AJ179" i="1"/>
  <c r="AI194" i="1"/>
  <c r="AI186" i="1"/>
  <c r="Q575" i="1"/>
  <c r="AI183" i="1"/>
  <c r="R594" i="1"/>
  <c r="Q536" i="1"/>
  <c r="R401" i="1"/>
  <c r="R349" i="1"/>
  <c r="R272" i="1"/>
  <c r="R187" i="1"/>
  <c r="AJ182" i="1"/>
  <c r="Q539" i="1"/>
  <c r="Q286" i="1"/>
  <c r="R588" i="1"/>
  <c r="Q576" i="1"/>
  <c r="Q516" i="1"/>
  <c r="Q509" i="1"/>
  <c r="Q491" i="1"/>
  <c r="Q467" i="1"/>
  <c r="R389" i="1"/>
  <c r="Q278" i="1"/>
  <c r="AJ183" i="1"/>
  <c r="Q865" i="1"/>
  <c r="Q862" i="1"/>
  <c r="Q856" i="1"/>
  <c r="R841" i="1"/>
  <c r="Q801" i="1"/>
  <c r="R857" i="1"/>
  <c r="Q817" i="1"/>
  <c r="Q814" i="1"/>
  <c r="Q808" i="1"/>
  <c r="R783" i="1"/>
  <c r="Q743" i="1"/>
  <c r="Q738" i="1"/>
  <c r="R738" i="1"/>
  <c r="R682" i="1"/>
  <c r="R626" i="1"/>
  <c r="Q618" i="1"/>
  <c r="R595" i="1"/>
  <c r="Q595" i="1"/>
  <c r="Q591" i="1"/>
  <c r="R591" i="1"/>
  <c r="Q582" i="1"/>
  <c r="R582" i="1"/>
  <c r="R569" i="1"/>
  <c r="R496" i="1"/>
  <c r="Q496" i="1"/>
  <c r="Q405" i="1"/>
  <c r="R405" i="1"/>
  <c r="R276" i="1"/>
  <c r="Q276" i="1"/>
  <c r="Q165" i="1"/>
  <c r="R165" i="1"/>
  <c r="Q288" i="1"/>
  <c r="R288" i="1"/>
  <c r="R792" i="1"/>
  <c r="Q265" i="1"/>
  <c r="R265" i="1"/>
  <c r="Q830" i="1"/>
  <c r="Q824" i="1"/>
  <c r="R809" i="1"/>
  <c r="Q799" i="1"/>
  <c r="R784" i="1"/>
  <c r="Q714" i="1"/>
  <c r="R714" i="1"/>
  <c r="Q680" i="1"/>
  <c r="R680" i="1"/>
  <c r="Q627" i="1"/>
  <c r="R623" i="1"/>
  <c r="Q586" i="1"/>
  <c r="R586" i="1"/>
  <c r="Q571" i="1"/>
  <c r="R571" i="1"/>
  <c r="R500" i="1"/>
  <c r="Q500" i="1"/>
  <c r="Q475" i="1"/>
  <c r="R472" i="1"/>
  <c r="Q472" i="1"/>
  <c r="R427" i="1"/>
  <c r="Q427" i="1"/>
  <c r="Q354" i="1"/>
  <c r="R354" i="1"/>
  <c r="R268" i="1"/>
  <c r="Q268" i="1"/>
  <c r="AH180" i="1"/>
  <c r="AM180" i="1" s="1"/>
  <c r="Q745" i="1"/>
  <c r="R745" i="1"/>
  <c r="R721" i="1"/>
  <c r="Q721" i="1"/>
  <c r="R690" i="1"/>
  <c r="Q690" i="1"/>
  <c r="R666" i="1"/>
  <c r="Q666" i="1"/>
  <c r="Q663" i="1"/>
  <c r="R663" i="1"/>
  <c r="Q631" i="1"/>
  <c r="R631" i="1"/>
  <c r="Q607" i="1"/>
  <c r="R607" i="1"/>
  <c r="Q578" i="1"/>
  <c r="R578" i="1"/>
  <c r="R409" i="1"/>
  <c r="Q409" i="1"/>
  <c r="Q822" i="1"/>
  <c r="R751" i="1"/>
  <c r="R727" i="1"/>
  <c r="Q727" i="1"/>
  <c r="R696" i="1"/>
  <c r="Q696" i="1"/>
  <c r="Q638" i="1"/>
  <c r="R635" i="1"/>
  <c r="Q590" i="1"/>
  <c r="R590" i="1"/>
  <c r="Q587" i="1"/>
  <c r="R587" i="1"/>
  <c r="R507" i="1"/>
  <c r="Q507" i="1"/>
  <c r="Q488" i="1"/>
  <c r="Q269" i="1"/>
  <c r="R269" i="1"/>
  <c r="Q244" i="1"/>
  <c r="R244" i="1"/>
  <c r="AI182" i="1"/>
  <c r="Q628" i="1"/>
  <c r="R628" i="1"/>
  <c r="Q782" i="1"/>
  <c r="Q639" i="1"/>
  <c r="R639" i="1"/>
  <c r="AH186" i="1"/>
  <c r="AL186" i="1" s="1"/>
  <c r="Q294" i="1"/>
  <c r="R294" i="1"/>
  <c r="Q280" i="1"/>
  <c r="R280" i="1"/>
  <c r="Q250" i="1"/>
  <c r="R250" i="1"/>
  <c r="Q838" i="1"/>
  <c r="R737" i="1"/>
  <c r="R713" i="1"/>
  <c r="Q713" i="1"/>
  <c r="Q667" i="1"/>
  <c r="R667" i="1"/>
  <c r="Q621" i="1"/>
  <c r="Q615" i="1"/>
  <c r="R615" i="1"/>
  <c r="Q579" i="1"/>
  <c r="R579" i="1"/>
  <c r="Q443" i="1"/>
  <c r="R440" i="1"/>
  <c r="Q440" i="1"/>
  <c r="R273" i="1"/>
  <c r="Q273" i="1"/>
  <c r="AH193" i="1"/>
  <c r="AK193" i="1" s="1"/>
  <c r="AH189" i="1"/>
  <c r="AL189" i="1" s="1"/>
  <c r="AI185" i="1"/>
  <c r="AH183" i="1"/>
  <c r="AM183" i="1" s="1"/>
  <c r="AJ181" i="1"/>
  <c r="AJ180" i="1"/>
  <c r="AH173" i="1"/>
  <c r="AK173" i="1" s="1"/>
  <c r="AH190" i="1"/>
  <c r="AM190" i="1" s="1"/>
  <c r="AI187" i="1"/>
  <c r="AH184" i="1"/>
  <c r="AM184" i="1" s="1"/>
  <c r="AH174" i="1"/>
  <c r="AM174" i="1" s="1"/>
  <c r="AI189" i="1"/>
  <c r="AH187" i="1"/>
  <c r="AL187" i="1" s="1"/>
  <c r="AJ185" i="1"/>
  <c r="AJ184" i="1"/>
  <c r="AH177" i="1"/>
  <c r="AL177" i="1" s="1"/>
  <c r="AI173" i="1"/>
  <c r="AH194" i="1"/>
  <c r="AL194" i="1" s="1"/>
  <c r="AI191" i="1"/>
  <c r="AH188" i="1"/>
  <c r="AM188" i="1" s="1"/>
  <c r="AJ187" i="1"/>
  <c r="AJ186" i="1"/>
  <c r="AH178" i="1"/>
  <c r="AL178" i="1" s="1"/>
  <c r="AI175" i="1"/>
  <c r="AI192" i="1"/>
  <c r="AH191" i="1"/>
  <c r="AM191" i="1" s="1"/>
  <c r="AJ189" i="1"/>
  <c r="AJ188" i="1"/>
  <c r="AH181" i="1"/>
  <c r="AK181" i="1" s="1"/>
  <c r="AI177" i="1"/>
  <c r="AH175" i="1"/>
  <c r="AL175" i="1" s="1"/>
  <c r="AJ173" i="1"/>
  <c r="R567" i="1"/>
  <c r="Q541" i="1"/>
  <c r="Q459" i="1"/>
  <c r="Q451" i="1"/>
  <c r="R315" i="1"/>
  <c r="R304" i="1"/>
  <c r="R298" i="1"/>
  <c r="Q284" i="1"/>
  <c r="Q281" i="1"/>
  <c r="R277" i="1"/>
  <c r="R182" i="1"/>
  <c r="AI193" i="1"/>
  <c r="AH192" i="1"/>
  <c r="AM192" i="1" s="1"/>
  <c r="AJ191" i="1"/>
  <c r="AJ190" i="1"/>
  <c r="AH182" i="1"/>
  <c r="AM182" i="1" s="1"/>
  <c r="AI179" i="1"/>
  <c r="AH176" i="1"/>
  <c r="AK176" i="1" s="1"/>
  <c r="AJ175" i="1"/>
  <c r="AJ174" i="1"/>
  <c r="Q864" i="1"/>
  <c r="Q848" i="1"/>
  <c r="Q832" i="1"/>
  <c r="Q816" i="1"/>
  <c r="Q774" i="1"/>
  <c r="Q762" i="1"/>
  <c r="Q640" i="1"/>
  <c r="Q616" i="1"/>
  <c r="R596" i="1"/>
  <c r="Q531" i="1"/>
  <c r="Q504" i="1"/>
  <c r="Q477" i="1"/>
  <c r="R385" i="1"/>
  <c r="R381" i="1"/>
  <c r="R378" i="1"/>
  <c r="R361" i="1"/>
  <c r="Q332" i="1"/>
  <c r="Q289" i="1"/>
  <c r="Q270" i="1"/>
  <c r="R242" i="1"/>
  <c r="R236" i="1"/>
  <c r="AJ192" i="1"/>
  <c r="AH185" i="1"/>
  <c r="AK185" i="1" s="1"/>
  <c r="AI181" i="1"/>
  <c r="AH179" i="1"/>
  <c r="AK179" i="1" s="1"/>
  <c r="AJ177" i="1"/>
  <c r="AJ176" i="1"/>
  <c r="Q581" i="1"/>
  <c r="R564" i="1"/>
  <c r="R547" i="1"/>
  <c r="Q547" i="1"/>
  <c r="R540" i="1"/>
  <c r="Q540" i="1"/>
  <c r="Q499" i="1"/>
  <c r="R419" i="1"/>
  <c r="Q419" i="1"/>
  <c r="R416" i="1"/>
  <c r="Q416" i="1"/>
  <c r="Q411" i="1"/>
  <c r="Q388" i="1"/>
  <c r="R388" i="1"/>
  <c r="R826" i="1"/>
  <c r="R818" i="1"/>
  <c r="R544" i="1"/>
  <c r="Q544" i="1"/>
  <c r="Q802" i="1"/>
  <c r="R794" i="1"/>
  <c r="Q793" i="1"/>
  <c r="R785" i="1"/>
  <c r="R776" i="1"/>
  <c r="R767" i="1"/>
  <c r="Q758" i="1"/>
  <c r="Q734" i="1"/>
  <c r="Q726" i="1"/>
  <c r="R657" i="1"/>
  <c r="Q657" i="1"/>
  <c r="Q629" i="1"/>
  <c r="R612" i="1"/>
  <c r="Q600" i="1"/>
  <c r="Q565" i="1"/>
  <c r="R517" i="1"/>
  <c r="Q517" i="1"/>
  <c r="R435" i="1"/>
  <c r="Q435" i="1"/>
  <c r="R432" i="1"/>
  <c r="Q432" i="1"/>
  <c r="R413" i="1"/>
  <c r="Q413" i="1"/>
  <c r="Q404" i="1"/>
  <c r="R404" i="1"/>
  <c r="Q372" i="1"/>
  <c r="R372" i="1"/>
  <c r="Q345" i="1"/>
  <c r="R345" i="1"/>
  <c r="R866" i="1"/>
  <c r="R858" i="1"/>
  <c r="R810" i="1"/>
  <c r="R718" i="1"/>
  <c r="Q718" i="1"/>
  <c r="R786" i="1"/>
  <c r="R777" i="1"/>
  <c r="R768" i="1"/>
  <c r="R759" i="1"/>
  <c r="Q750" i="1"/>
  <c r="Q742" i="1"/>
  <c r="Q710" i="1"/>
  <c r="Q686" i="1"/>
  <c r="R679" i="1"/>
  <c r="Q664" i="1"/>
  <c r="Q649" i="1"/>
  <c r="R636" i="1"/>
  <c r="R630" i="1"/>
  <c r="Q624" i="1"/>
  <c r="R619" i="1"/>
  <c r="R601" i="1"/>
  <c r="Q589" i="1"/>
  <c r="R572" i="1"/>
  <c r="R566" i="1"/>
  <c r="Q560" i="1"/>
  <c r="Q555" i="1"/>
  <c r="Q548" i="1"/>
  <c r="Q524" i="1"/>
  <c r="Q520" i="1"/>
  <c r="Q501" i="1"/>
  <c r="Q493" i="1"/>
  <c r="R483" i="1"/>
  <c r="Q483" i="1"/>
  <c r="R369" i="1"/>
  <c r="Q364" i="1"/>
  <c r="R364" i="1"/>
  <c r="Q337" i="1"/>
  <c r="R337" i="1"/>
  <c r="R842" i="1"/>
  <c r="R549" i="1"/>
  <c r="Q549" i="1"/>
  <c r="R464" i="1"/>
  <c r="Q464" i="1"/>
  <c r="R448" i="1"/>
  <c r="Q448" i="1"/>
  <c r="R386" i="1"/>
  <c r="Q370" i="1"/>
  <c r="R370" i="1"/>
  <c r="Q396" i="1"/>
  <c r="R396" i="1"/>
  <c r="R863" i="1"/>
  <c r="R855" i="1"/>
  <c r="R847" i="1"/>
  <c r="R839" i="1"/>
  <c r="R831" i="1"/>
  <c r="R823" i="1"/>
  <c r="R815" i="1"/>
  <c r="R807" i="1"/>
  <c r="Q798" i="1"/>
  <c r="R770" i="1"/>
  <c r="R761" i="1"/>
  <c r="R752" i="1"/>
  <c r="R728" i="1"/>
  <c r="R712" i="1"/>
  <c r="R703" i="1"/>
  <c r="R695" i="1"/>
  <c r="R688" i="1"/>
  <c r="R681" i="1"/>
  <c r="Q681" i="1"/>
  <c r="R658" i="1"/>
  <c r="R651" i="1"/>
  <c r="Q637" i="1"/>
  <c r="R620" i="1"/>
  <c r="R614" i="1"/>
  <c r="Q608" i="1"/>
  <c r="R603" i="1"/>
  <c r="R585" i="1"/>
  <c r="Q573" i="1"/>
  <c r="Q556" i="1"/>
  <c r="Q552" i="1"/>
  <c r="Q533" i="1"/>
  <c r="Q525" i="1"/>
  <c r="R484" i="1"/>
  <c r="Q484" i="1"/>
  <c r="R394" i="1"/>
  <c r="R850" i="1"/>
  <c r="R834" i="1"/>
  <c r="Q357" i="1"/>
  <c r="R357" i="1"/>
  <c r="Q790" i="1"/>
  <c r="R744" i="1"/>
  <c r="Q736" i="1"/>
  <c r="Q673" i="1"/>
  <c r="R643" i="1"/>
  <c r="Q632" i="1"/>
  <c r="Q597" i="1"/>
  <c r="R580" i="1"/>
  <c r="R574" i="1"/>
  <c r="Q568" i="1"/>
  <c r="R563" i="1"/>
  <c r="R515" i="1"/>
  <c r="Q515" i="1"/>
  <c r="R508" i="1"/>
  <c r="Q508" i="1"/>
  <c r="R469" i="1"/>
  <c r="Q469" i="1"/>
  <c r="Q468" i="1"/>
  <c r="Q461" i="1"/>
  <c r="R453" i="1"/>
  <c r="Q453" i="1"/>
  <c r="Q452" i="1"/>
  <c r="Q445" i="1"/>
  <c r="Q436" i="1"/>
  <c r="Q414" i="1"/>
  <c r="R402" i="1"/>
  <c r="R512" i="1"/>
  <c r="Q512" i="1"/>
  <c r="R362" i="1"/>
  <c r="R333" i="1"/>
  <c r="Q333" i="1"/>
  <c r="R338" i="1"/>
  <c r="Q334" i="1"/>
  <c r="Q327" i="1"/>
  <c r="R323" i="1"/>
  <c r="Q319" i="1"/>
  <c r="R307" i="1"/>
  <c r="R291" i="1"/>
  <c r="Q283" i="1"/>
  <c r="Q275" i="1"/>
  <c r="Q267" i="1"/>
  <c r="R190" i="1"/>
  <c r="R179" i="1"/>
  <c r="R174" i="1"/>
  <c r="R162" i="1"/>
  <c r="Q485" i="1"/>
  <c r="Q480" i="1"/>
  <c r="Q476" i="1"/>
  <c r="Q460" i="1"/>
  <c r="Q444" i="1"/>
  <c r="Q428" i="1"/>
  <c r="Q410" i="1"/>
  <c r="R353" i="1"/>
  <c r="R346" i="1"/>
  <c r="R331" i="1"/>
  <c r="Q324" i="1"/>
  <c r="Q292" i="1"/>
  <c r="R260" i="1"/>
  <c r="R249" i="1"/>
  <c r="R241" i="1"/>
  <c r="R233" i="1"/>
  <c r="R169" i="1"/>
  <c r="R312" i="1"/>
  <c r="Q305" i="1"/>
  <c r="Q297" i="1"/>
  <c r="R293" i="1"/>
  <c r="R287" i="1"/>
  <c r="R279" i="1"/>
  <c r="R271" i="1"/>
  <c r="R257" i="1"/>
  <c r="R253" i="1"/>
  <c r="R245" i="1"/>
  <c r="R237" i="1"/>
  <c r="R186" i="1"/>
  <c r="R181" i="1"/>
  <c r="R170" i="1"/>
  <c r="R365" i="1"/>
  <c r="R340" i="1"/>
  <c r="Q329" i="1"/>
  <c r="Q321" i="1"/>
  <c r="Q313" i="1"/>
  <c r="R309" i="1"/>
  <c r="R258" i="1"/>
  <c r="R166" i="1"/>
  <c r="R326" i="1"/>
  <c r="R322" i="1"/>
  <c r="R318" i="1"/>
  <c r="R310" i="1"/>
  <c r="R299" i="1"/>
  <c r="Q295" i="1"/>
  <c r="R290" i="1"/>
  <c r="R282" i="1"/>
  <c r="R274" i="1"/>
  <c r="R266" i="1"/>
  <c r="Q437" i="1"/>
  <c r="Q421" i="1"/>
  <c r="Q415" i="1"/>
  <c r="R377" i="1"/>
  <c r="R373" i="1"/>
  <c r="R348" i="1"/>
  <c r="R341" i="1"/>
  <c r="R314" i="1"/>
  <c r="Q303" i="1"/>
  <c r="R194" i="1"/>
  <c r="R189" i="1"/>
  <c r="R178" i="1"/>
  <c r="R173" i="1"/>
  <c r="R161" i="1"/>
  <c r="R550" i="1"/>
  <c r="Q550" i="1"/>
  <c r="R527" i="1"/>
  <c r="Q527" i="1"/>
  <c r="R495" i="1"/>
  <c r="Q495" i="1"/>
  <c r="R938" i="1"/>
  <c r="R934" i="1"/>
  <c r="R928" i="1"/>
  <c r="R922" i="1"/>
  <c r="R916" i="1"/>
  <c r="R909" i="1"/>
  <c r="R903" i="1"/>
  <c r="R897" i="1"/>
  <c r="R890" i="1"/>
  <c r="R883" i="1"/>
  <c r="R878" i="1"/>
  <c r="R873" i="1"/>
  <c r="R869" i="1"/>
  <c r="R811" i="1"/>
  <c r="R803" i="1"/>
  <c r="R787" i="1"/>
  <c r="R763" i="1"/>
  <c r="R731" i="1"/>
  <c r="R723" i="1"/>
  <c r="R715" i="1"/>
  <c r="R707" i="1"/>
  <c r="R699" i="1"/>
  <c r="R691" i="1"/>
  <c r="R683" i="1"/>
  <c r="R551" i="1"/>
  <c r="Q551" i="1"/>
  <c r="R542" i="1"/>
  <c r="Q542" i="1"/>
  <c r="R519" i="1"/>
  <c r="Q519" i="1"/>
  <c r="R487" i="1"/>
  <c r="Q487" i="1"/>
  <c r="R463" i="1"/>
  <c r="Q463" i="1"/>
  <c r="R447" i="1"/>
  <c r="Q447" i="1"/>
  <c r="R431" i="1"/>
  <c r="Q431" i="1"/>
  <c r="Q380" i="1"/>
  <c r="R380" i="1"/>
  <c r="R942" i="1"/>
  <c r="R939" i="1"/>
  <c r="R935" i="1"/>
  <c r="R931" i="1"/>
  <c r="R926" i="1"/>
  <c r="R923" i="1"/>
  <c r="R919" i="1"/>
  <c r="R915" i="1"/>
  <c r="R912" i="1"/>
  <c r="R908" i="1"/>
  <c r="R905" i="1"/>
  <c r="R901" i="1"/>
  <c r="R898" i="1"/>
  <c r="R894" i="1"/>
  <c r="R891" i="1"/>
  <c r="R887" i="1"/>
  <c r="R884" i="1"/>
  <c r="R880" i="1"/>
  <c r="R876" i="1"/>
  <c r="R872" i="1"/>
  <c r="R867" i="1"/>
  <c r="R859" i="1"/>
  <c r="R851" i="1"/>
  <c r="R843" i="1"/>
  <c r="R835" i="1"/>
  <c r="R827" i="1"/>
  <c r="R819" i="1"/>
  <c r="R795" i="1"/>
  <c r="R779" i="1"/>
  <c r="R771" i="1"/>
  <c r="R755" i="1"/>
  <c r="R747" i="1"/>
  <c r="R739" i="1"/>
  <c r="Q944" i="1"/>
  <c r="Q943" i="1"/>
  <c r="Q941" i="1"/>
  <c r="Q940" i="1"/>
  <c r="Q937" i="1"/>
  <c r="Q936" i="1"/>
  <c r="Q933" i="1"/>
  <c r="Q932" i="1"/>
  <c r="Q930" i="1"/>
  <c r="Q929" i="1"/>
  <c r="Q927" i="1"/>
  <c r="Q925" i="1"/>
  <c r="Q924" i="1"/>
  <c r="Q921" i="1"/>
  <c r="Q920" i="1"/>
  <c r="Q918" i="1"/>
  <c r="Q917" i="1"/>
  <c r="Q914" i="1"/>
  <c r="Q913" i="1"/>
  <c r="Q911" i="1"/>
  <c r="Q910" i="1"/>
  <c r="Q907" i="1"/>
  <c r="Q906" i="1"/>
  <c r="Q904" i="1"/>
  <c r="Q902" i="1"/>
  <c r="Q900" i="1"/>
  <c r="Q899" i="1"/>
  <c r="Q896" i="1"/>
  <c r="Q895" i="1"/>
  <c r="Q893" i="1"/>
  <c r="Q892" i="1"/>
  <c r="Q889" i="1"/>
  <c r="Q888" i="1"/>
  <c r="Q886" i="1"/>
  <c r="Q885" i="1"/>
  <c r="Q882" i="1"/>
  <c r="Q881" i="1"/>
  <c r="Q879" i="1"/>
  <c r="Q877" i="1"/>
  <c r="Q875" i="1"/>
  <c r="Q874" i="1"/>
  <c r="Q871" i="1"/>
  <c r="Q870" i="1"/>
  <c r="Q868" i="1"/>
  <c r="R860" i="1"/>
  <c r="R852" i="1"/>
  <c r="R844" i="1"/>
  <c r="R836" i="1"/>
  <c r="R828" i="1"/>
  <c r="R820" i="1"/>
  <c r="R812" i="1"/>
  <c r="R804" i="1"/>
  <c r="R796" i="1"/>
  <c r="R788" i="1"/>
  <c r="R780" i="1"/>
  <c r="R772" i="1"/>
  <c r="R764" i="1"/>
  <c r="R756" i="1"/>
  <c r="R748" i="1"/>
  <c r="R740" i="1"/>
  <c r="R732" i="1"/>
  <c r="R724" i="1"/>
  <c r="R716" i="1"/>
  <c r="R708" i="1"/>
  <c r="R700" i="1"/>
  <c r="R692" i="1"/>
  <c r="R684" i="1"/>
  <c r="R676" i="1"/>
  <c r="R668" i="1"/>
  <c r="R660" i="1"/>
  <c r="R652" i="1"/>
  <c r="R644" i="1"/>
  <c r="Q254" i="1"/>
  <c r="R254" i="1"/>
  <c r="R861" i="1"/>
  <c r="R853" i="1"/>
  <c r="R845" i="1"/>
  <c r="R837" i="1"/>
  <c r="R829" i="1"/>
  <c r="R821" i="1"/>
  <c r="R813" i="1"/>
  <c r="R805" i="1"/>
  <c r="R797" i="1"/>
  <c r="R789" i="1"/>
  <c r="R781" i="1"/>
  <c r="R773" i="1"/>
  <c r="R765" i="1"/>
  <c r="R757" i="1"/>
  <c r="R749" i="1"/>
  <c r="R741" i="1"/>
  <c r="R733" i="1"/>
  <c r="R725" i="1"/>
  <c r="R717" i="1"/>
  <c r="R709" i="1"/>
  <c r="R701" i="1"/>
  <c r="R693" i="1"/>
  <c r="R685" i="1"/>
  <c r="R677" i="1"/>
  <c r="R669" i="1"/>
  <c r="R661" i="1"/>
  <c r="R653" i="1"/>
  <c r="R645" i="1"/>
  <c r="R543" i="1"/>
  <c r="Q543" i="1"/>
  <c r="R511" i="1"/>
  <c r="Q511" i="1"/>
  <c r="R479" i="1"/>
  <c r="Q479" i="1"/>
  <c r="Q358" i="1"/>
  <c r="R358" i="1"/>
  <c r="R678" i="1"/>
  <c r="R670" i="1"/>
  <c r="R662" i="1"/>
  <c r="R654" i="1"/>
  <c r="R646" i="1"/>
  <c r="R535" i="1"/>
  <c r="Q535" i="1"/>
  <c r="R503" i="1"/>
  <c r="Q503" i="1"/>
  <c r="R471" i="1"/>
  <c r="Q471" i="1"/>
  <c r="R455" i="1"/>
  <c r="Q455" i="1"/>
  <c r="R439" i="1"/>
  <c r="Q439" i="1"/>
  <c r="R423" i="1"/>
  <c r="Q423" i="1"/>
  <c r="R554" i="1"/>
  <c r="Q554" i="1"/>
  <c r="Q407" i="1"/>
  <c r="R407" i="1"/>
  <c r="Q403" i="1"/>
  <c r="R403" i="1"/>
  <c r="Q399" i="1"/>
  <c r="R399" i="1"/>
  <c r="Q395" i="1"/>
  <c r="R395" i="1"/>
  <c r="Q391" i="1"/>
  <c r="R391" i="1"/>
  <c r="Q387" i="1"/>
  <c r="R387" i="1"/>
  <c r="Q383" i="1"/>
  <c r="R383" i="1"/>
  <c r="Q325" i="1"/>
  <c r="R325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366" i="1"/>
  <c r="R366" i="1"/>
  <c r="Q330" i="1"/>
  <c r="R330" i="1"/>
  <c r="Q374" i="1"/>
  <c r="R374" i="1"/>
  <c r="Q359" i="1"/>
  <c r="R359" i="1"/>
  <c r="R300" i="1"/>
  <c r="Q300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6" i="1"/>
  <c r="R406" i="1"/>
  <c r="Q398" i="1"/>
  <c r="R398" i="1"/>
  <c r="Q390" i="1"/>
  <c r="R390" i="1"/>
  <c r="Q382" i="1"/>
  <c r="R382" i="1"/>
  <c r="Q342" i="1"/>
  <c r="R342" i="1"/>
  <c r="R335" i="1"/>
  <c r="Q335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367" i="1"/>
  <c r="R367" i="1"/>
  <c r="Q320" i="1"/>
  <c r="R320" i="1"/>
  <c r="Q375" i="1"/>
  <c r="R375" i="1"/>
  <c r="Q350" i="1"/>
  <c r="R350" i="1"/>
  <c r="R379" i="1"/>
  <c r="R371" i="1"/>
  <c r="R363" i="1"/>
  <c r="R355" i="1"/>
  <c r="R347" i="1"/>
  <c r="R339" i="1"/>
  <c r="R328" i="1"/>
  <c r="Q308" i="1"/>
  <c r="Q251" i="1"/>
  <c r="R251" i="1"/>
  <c r="R351" i="1"/>
  <c r="R343" i="1"/>
  <c r="Q311" i="1"/>
  <c r="R306" i="1"/>
  <c r="R301" i="1"/>
  <c r="R296" i="1"/>
  <c r="R408" i="1"/>
  <c r="R400" i="1"/>
  <c r="R392" i="1"/>
  <c r="R384" i="1"/>
  <c r="R376" i="1"/>
  <c r="R368" i="1"/>
  <c r="R360" i="1"/>
  <c r="R352" i="1"/>
  <c r="R344" i="1"/>
  <c r="R336" i="1"/>
  <c r="Q316" i="1"/>
  <c r="Q259" i="1"/>
  <c r="R259" i="1"/>
  <c r="Q255" i="1"/>
  <c r="R255" i="1"/>
  <c r="Q238" i="1"/>
  <c r="R238" i="1"/>
  <c r="Q191" i="1"/>
  <c r="R191" i="1"/>
  <c r="Q175" i="1"/>
  <c r="R175" i="1"/>
  <c r="Q243" i="1"/>
  <c r="R243" i="1"/>
  <c r="Q159" i="1"/>
  <c r="R159" i="1"/>
  <c r="Q183" i="1"/>
  <c r="R183" i="1"/>
  <c r="Q262" i="1"/>
  <c r="R262" i="1"/>
  <c r="R252" i="1"/>
  <c r="Q167" i="1"/>
  <c r="R167" i="1"/>
  <c r="Q263" i="1"/>
  <c r="R263" i="1"/>
  <c r="Q246" i="1"/>
  <c r="R246" i="1"/>
  <c r="R235" i="1"/>
  <c r="R188" i="1"/>
  <c r="R180" i="1"/>
  <c r="R172" i="1"/>
  <c r="R164" i="1"/>
  <c r="R247" i="1"/>
  <c r="R239" i="1"/>
  <c r="R192" i="1"/>
  <c r="R184" i="1"/>
  <c r="R176" i="1"/>
  <c r="R168" i="1"/>
  <c r="R160" i="1"/>
  <c r="R264" i="1"/>
  <c r="R256" i="1"/>
  <c r="R248" i="1"/>
  <c r="R240" i="1"/>
  <c r="R232" i="1"/>
  <c r="R193" i="1"/>
  <c r="R185" i="1"/>
  <c r="R177" i="1"/>
  <c r="N147" i="1"/>
  <c r="O147" i="1"/>
  <c r="P147" i="1"/>
  <c r="S147" i="1"/>
  <c r="M147" i="1" s="1"/>
  <c r="T147" i="1"/>
  <c r="Q147" i="1" s="1"/>
  <c r="N148" i="1"/>
  <c r="O148" i="1"/>
  <c r="P148" i="1"/>
  <c r="S148" i="1"/>
  <c r="M148" i="1" s="1"/>
  <c r="T148" i="1"/>
  <c r="R148" i="1" s="1"/>
  <c r="N149" i="1"/>
  <c r="O149" i="1"/>
  <c r="P149" i="1"/>
  <c r="S149" i="1"/>
  <c r="M149" i="1" s="1"/>
  <c r="T149" i="1"/>
  <c r="Q149" i="1" s="1"/>
  <c r="N150" i="1"/>
  <c r="O150" i="1"/>
  <c r="P150" i="1"/>
  <c r="S150" i="1"/>
  <c r="M150" i="1" s="1"/>
  <c r="T150" i="1"/>
  <c r="Q150" i="1" s="1"/>
  <c r="N151" i="1"/>
  <c r="O151" i="1"/>
  <c r="P151" i="1"/>
  <c r="S151" i="1"/>
  <c r="M151" i="1" s="1"/>
  <c r="T151" i="1"/>
  <c r="Q151" i="1" s="1"/>
  <c r="N152" i="1"/>
  <c r="O152" i="1"/>
  <c r="P152" i="1"/>
  <c r="S152" i="1"/>
  <c r="M152" i="1" s="1"/>
  <c r="T152" i="1"/>
  <c r="Q152" i="1" s="1"/>
  <c r="N153" i="1"/>
  <c r="O153" i="1"/>
  <c r="P153" i="1"/>
  <c r="S153" i="1"/>
  <c r="M153" i="1" s="1"/>
  <c r="T153" i="1"/>
  <c r="Q153" i="1" s="1"/>
  <c r="N154" i="1"/>
  <c r="O154" i="1"/>
  <c r="P154" i="1"/>
  <c r="S154" i="1"/>
  <c r="M154" i="1" s="1"/>
  <c r="T154" i="1"/>
  <c r="Q154" i="1" s="1"/>
  <c r="N155" i="1"/>
  <c r="O155" i="1"/>
  <c r="P155" i="1"/>
  <c r="S155" i="1"/>
  <c r="M155" i="1" s="1"/>
  <c r="T155" i="1"/>
  <c r="Q155" i="1" s="1"/>
  <c r="N156" i="1"/>
  <c r="O156" i="1"/>
  <c r="P156" i="1"/>
  <c r="S156" i="1"/>
  <c r="M156" i="1" s="1"/>
  <c r="T156" i="1"/>
  <c r="R156" i="1" s="1"/>
  <c r="N157" i="1"/>
  <c r="O157" i="1"/>
  <c r="P157" i="1"/>
  <c r="S157" i="1"/>
  <c r="M157" i="1" s="1"/>
  <c r="T157" i="1"/>
  <c r="Q157" i="1" s="1"/>
  <c r="N158" i="1"/>
  <c r="O158" i="1"/>
  <c r="P158" i="1"/>
  <c r="S158" i="1"/>
  <c r="M158" i="1" s="1"/>
  <c r="T158" i="1"/>
  <c r="Q158" i="1" s="1"/>
  <c r="W148" i="1"/>
  <c r="W149" i="1"/>
  <c r="W150" i="1"/>
  <c r="W151" i="1"/>
  <c r="W152" i="1"/>
  <c r="W153" i="1"/>
  <c r="W154" i="1"/>
  <c r="W155" i="1"/>
  <c r="W156" i="1"/>
  <c r="W157" i="1"/>
  <c r="W158" i="1"/>
  <c r="W147" i="1"/>
  <c r="AL183" i="1" l="1"/>
  <c r="AM177" i="1"/>
  <c r="AK180" i="1"/>
  <c r="AM189" i="1"/>
  <c r="AL180" i="1"/>
  <c r="AM194" i="1"/>
  <c r="AK186" i="1"/>
  <c r="AK189" i="1"/>
  <c r="AM186" i="1"/>
  <c r="AL181" i="1"/>
  <c r="AK177" i="1"/>
  <c r="AM185" i="1"/>
  <c r="AL173" i="1"/>
  <c r="AL188" i="1"/>
  <c r="AM173" i="1"/>
  <c r="AM179" i="1"/>
  <c r="AK183" i="1"/>
  <c r="AL184" i="1"/>
  <c r="AM187" i="1"/>
  <c r="AL190" i="1"/>
  <c r="AK184" i="1"/>
  <c r="AK178" i="1"/>
  <c r="AK182" i="1"/>
  <c r="AL191" i="1"/>
  <c r="AL176" i="1"/>
  <c r="AK175" i="1"/>
  <c r="AM193" i="1"/>
  <c r="AM176" i="1"/>
  <c r="AK187" i="1"/>
  <c r="AK188" i="1"/>
  <c r="AM178" i="1"/>
  <c r="AK191" i="1"/>
  <c r="AK192" i="1"/>
  <c r="AK190" i="1"/>
  <c r="AM175" i="1"/>
  <c r="AL185" i="1"/>
  <c r="AL192" i="1"/>
  <c r="AK194" i="1"/>
  <c r="AL179" i="1"/>
  <c r="AM181" i="1"/>
  <c r="AL193" i="1"/>
  <c r="AL174" i="1"/>
  <c r="AL182" i="1"/>
  <c r="AK174" i="1"/>
  <c r="R155" i="1"/>
  <c r="R152" i="1"/>
  <c r="R151" i="1"/>
  <c r="Q148" i="1"/>
  <c r="Q156" i="1"/>
  <c r="R150" i="1"/>
  <c r="R158" i="1"/>
  <c r="R147" i="1"/>
  <c r="R153" i="1"/>
  <c r="R154" i="1"/>
  <c r="R157" i="1"/>
  <c r="R149" i="1"/>
  <c r="A87" i="25"/>
  <c r="A88" i="25"/>
  <c r="A89" i="25"/>
  <c r="A90" i="25"/>
  <c r="A74" i="25"/>
  <c r="A75" i="25"/>
  <c r="A76" i="25"/>
  <c r="A77" i="25"/>
  <c r="A55" i="25"/>
  <c r="A56" i="25"/>
  <c r="A57" i="25"/>
  <c r="A58" i="25"/>
  <c r="A59" i="25"/>
  <c r="A60" i="25"/>
  <c r="A61" i="25"/>
  <c r="A62" i="25"/>
  <c r="A63" i="25"/>
  <c r="A64" i="25"/>
  <c r="A65" i="25"/>
  <c r="A53" i="25"/>
  <c r="A54" i="25"/>
  <c r="A4" i="25" l="1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7" i="25"/>
  <c r="A38" i="25"/>
  <c r="A39" i="25"/>
  <c r="A40" i="25"/>
  <c r="A41" i="25"/>
  <c r="A42" i="25"/>
  <c r="A43" i="25"/>
  <c r="A44" i="25"/>
  <c r="A47" i="25"/>
  <c r="A48" i="25"/>
  <c r="A49" i="25"/>
  <c r="A50" i="25"/>
  <c r="A51" i="25"/>
  <c r="A52" i="25"/>
  <c r="A66" i="25"/>
  <c r="A67" i="25"/>
  <c r="A68" i="25"/>
  <c r="A69" i="25"/>
  <c r="A70" i="25"/>
  <c r="A71" i="25"/>
  <c r="A72" i="25"/>
  <c r="A73" i="25"/>
  <c r="A78" i="25"/>
  <c r="A79" i="25"/>
  <c r="A80" i="25"/>
  <c r="A82" i="25"/>
  <c r="A83" i="25"/>
  <c r="A85" i="25"/>
  <c r="A86" i="25"/>
  <c r="A3" i="25"/>
  <c r="U1" i="1" l="1"/>
  <c r="D1" i="25" s="1"/>
  <c r="W146" i="1" l="1"/>
  <c r="W145" i="1"/>
  <c r="W144" i="1"/>
  <c r="A41" i="10" l="1"/>
  <c r="B41" i="10"/>
  <c r="C41" i="10"/>
  <c r="D41" i="10"/>
  <c r="E41" i="10"/>
  <c r="C116" i="10" l="1"/>
  <c r="D116" i="10"/>
  <c r="I116" i="10"/>
  <c r="B116" i="10"/>
  <c r="A74" i="6" l="1"/>
  <c r="V36" i="1" l="1"/>
  <c r="C21" i="18"/>
  <c r="D21" i="18"/>
  <c r="H21" i="18"/>
  <c r="I21" i="18"/>
  <c r="B21" i="18"/>
  <c r="V35" i="1"/>
  <c r="U58" i="1" l="1"/>
  <c r="U59" i="1"/>
  <c r="B35" i="10"/>
  <c r="B36" i="10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25" i="1" l="1"/>
  <c r="W124" i="1"/>
  <c r="N2" i="1" l="1"/>
  <c r="O2" i="1"/>
  <c r="P2" i="1"/>
  <c r="S2" i="1"/>
  <c r="T2" i="1"/>
  <c r="N3" i="1"/>
  <c r="O3" i="1"/>
  <c r="P3" i="1"/>
  <c r="S3" i="1"/>
  <c r="T3" i="1"/>
  <c r="Q3" i="1" s="1"/>
  <c r="N4" i="1"/>
  <c r="O4" i="1"/>
  <c r="P4" i="1"/>
  <c r="S4" i="1"/>
  <c r="T4" i="1"/>
  <c r="Q4" i="1" s="1"/>
  <c r="N5" i="1"/>
  <c r="O5" i="1"/>
  <c r="P5" i="1"/>
  <c r="S5" i="1"/>
  <c r="T5" i="1"/>
  <c r="Q5" i="1" s="1"/>
  <c r="N6" i="1"/>
  <c r="O6" i="1"/>
  <c r="P6" i="1"/>
  <c r="S6" i="1"/>
  <c r="T6" i="1"/>
  <c r="Q6" i="1" s="1"/>
  <c r="N7" i="1"/>
  <c r="O7" i="1"/>
  <c r="P7" i="1"/>
  <c r="S7" i="1"/>
  <c r="T7" i="1"/>
  <c r="Q7" i="1" s="1"/>
  <c r="N8" i="1"/>
  <c r="O8" i="1"/>
  <c r="P8" i="1"/>
  <c r="S8" i="1"/>
  <c r="T8" i="1"/>
  <c r="Q8" i="1" s="1"/>
  <c r="N9" i="1"/>
  <c r="O9" i="1"/>
  <c r="P9" i="1"/>
  <c r="S9" i="1"/>
  <c r="M9" i="1" s="1"/>
  <c r="T9" i="1"/>
  <c r="Q9" i="1" s="1"/>
  <c r="N10" i="1"/>
  <c r="O10" i="1"/>
  <c r="P10" i="1"/>
  <c r="S10" i="1"/>
  <c r="M10" i="1" s="1"/>
  <c r="T10" i="1"/>
  <c r="Q10" i="1" s="1"/>
  <c r="N11" i="1"/>
  <c r="O11" i="1"/>
  <c r="P11" i="1"/>
  <c r="S11" i="1"/>
  <c r="T11" i="1"/>
  <c r="Q11" i="1" s="1"/>
  <c r="N12" i="1"/>
  <c r="O12" i="1"/>
  <c r="P12" i="1"/>
  <c r="S12" i="1"/>
  <c r="M12" i="1" s="1"/>
  <c r="T12" i="1"/>
  <c r="Q12" i="1" s="1"/>
  <c r="N13" i="1"/>
  <c r="O13" i="1"/>
  <c r="P13" i="1"/>
  <c r="S13" i="1"/>
  <c r="T13" i="1"/>
  <c r="Q13" i="1" s="1"/>
  <c r="N14" i="1"/>
  <c r="O14" i="1"/>
  <c r="P14" i="1"/>
  <c r="S14" i="1"/>
  <c r="T14" i="1"/>
  <c r="Q14" i="1" s="1"/>
  <c r="N15" i="1"/>
  <c r="O15" i="1"/>
  <c r="P15" i="1"/>
  <c r="S15" i="1"/>
  <c r="M15" i="1" s="1"/>
  <c r="T15" i="1"/>
  <c r="Q15" i="1" s="1"/>
  <c r="N16" i="1"/>
  <c r="O16" i="1"/>
  <c r="P16" i="1"/>
  <c r="S16" i="1"/>
  <c r="M16" i="1" s="1"/>
  <c r="T16" i="1"/>
  <c r="Q16" i="1" s="1"/>
  <c r="N17" i="1"/>
  <c r="O17" i="1"/>
  <c r="P17" i="1"/>
  <c r="S17" i="1"/>
  <c r="T17" i="1"/>
  <c r="Q17" i="1" s="1"/>
  <c r="N18" i="1"/>
  <c r="O18" i="1"/>
  <c r="P18" i="1"/>
  <c r="S18" i="1"/>
  <c r="M18" i="1" s="1"/>
  <c r="T18" i="1"/>
  <c r="Q18" i="1" s="1"/>
  <c r="N19" i="1"/>
  <c r="O19" i="1"/>
  <c r="P19" i="1"/>
  <c r="S19" i="1"/>
  <c r="M19" i="1" s="1"/>
  <c r="T19" i="1"/>
  <c r="Q19" i="1" s="1"/>
  <c r="N20" i="1"/>
  <c r="O20" i="1"/>
  <c r="P20" i="1"/>
  <c r="S20" i="1"/>
  <c r="M20" i="1" s="1"/>
  <c r="T20" i="1"/>
  <c r="Q20" i="1" s="1"/>
  <c r="N21" i="1"/>
  <c r="O21" i="1"/>
  <c r="P21" i="1"/>
  <c r="S21" i="1"/>
  <c r="M21" i="1" s="1"/>
  <c r="T21" i="1"/>
  <c r="Q21" i="1" s="1"/>
  <c r="N22" i="1"/>
  <c r="O22" i="1"/>
  <c r="P22" i="1"/>
  <c r="S22" i="1"/>
  <c r="M22" i="1" s="1"/>
  <c r="T22" i="1"/>
  <c r="Q22" i="1" s="1"/>
  <c r="N23" i="1"/>
  <c r="O23" i="1"/>
  <c r="P23" i="1"/>
  <c r="S23" i="1"/>
  <c r="T23" i="1"/>
  <c r="Q23" i="1" s="1"/>
  <c r="N24" i="1"/>
  <c r="O24" i="1"/>
  <c r="P24" i="1"/>
  <c r="S24" i="1"/>
  <c r="T24" i="1"/>
  <c r="Q24" i="1" s="1"/>
  <c r="N25" i="1"/>
  <c r="O25" i="1"/>
  <c r="P25" i="1"/>
  <c r="S25" i="1"/>
  <c r="T25" i="1"/>
  <c r="Q25" i="1" s="1"/>
  <c r="N26" i="1"/>
  <c r="O26" i="1"/>
  <c r="P26" i="1"/>
  <c r="S26" i="1"/>
  <c r="M26" i="1" s="1"/>
  <c r="T26" i="1"/>
  <c r="Q26" i="1" s="1"/>
  <c r="N27" i="1"/>
  <c r="O27" i="1"/>
  <c r="P27" i="1"/>
  <c r="S27" i="1"/>
  <c r="M27" i="1" s="1"/>
  <c r="T27" i="1"/>
  <c r="Q27" i="1" s="1"/>
  <c r="N28" i="1"/>
  <c r="O28" i="1"/>
  <c r="P28" i="1"/>
  <c r="S28" i="1"/>
  <c r="M28" i="1" s="1"/>
  <c r="T28" i="1"/>
  <c r="Q28" i="1" s="1"/>
  <c r="N29" i="1"/>
  <c r="O29" i="1"/>
  <c r="P29" i="1"/>
  <c r="S29" i="1"/>
  <c r="T29" i="1"/>
  <c r="Q29" i="1" s="1"/>
  <c r="N30" i="1"/>
  <c r="O30" i="1"/>
  <c r="P30" i="1"/>
  <c r="S30" i="1"/>
  <c r="M30" i="1" s="1"/>
  <c r="T30" i="1"/>
  <c r="Q30" i="1" s="1"/>
  <c r="N31" i="1"/>
  <c r="O31" i="1"/>
  <c r="P31" i="1"/>
  <c r="S31" i="1"/>
  <c r="T31" i="1"/>
  <c r="Q31" i="1" s="1"/>
  <c r="N32" i="1"/>
  <c r="O32" i="1"/>
  <c r="P32" i="1"/>
  <c r="S32" i="1"/>
  <c r="T32" i="1"/>
  <c r="Q32" i="1" s="1"/>
  <c r="N33" i="1"/>
  <c r="O33" i="1"/>
  <c r="P33" i="1"/>
  <c r="S33" i="1"/>
  <c r="T33" i="1"/>
  <c r="Q33" i="1" s="1"/>
  <c r="N34" i="1"/>
  <c r="O34" i="1"/>
  <c r="P34" i="1"/>
  <c r="S34" i="1"/>
  <c r="M34" i="1" s="1"/>
  <c r="T34" i="1"/>
  <c r="Q34" i="1" s="1"/>
  <c r="N35" i="1"/>
  <c r="O35" i="1"/>
  <c r="P35" i="1"/>
  <c r="S35" i="1"/>
  <c r="M35" i="1" s="1"/>
  <c r="T35" i="1"/>
  <c r="Q35" i="1" s="1"/>
  <c r="N36" i="1"/>
  <c r="O36" i="1"/>
  <c r="P36" i="1"/>
  <c r="S36" i="1"/>
  <c r="M36" i="1" s="1"/>
  <c r="T36" i="1"/>
  <c r="Q36" i="1" s="1"/>
  <c r="N37" i="1"/>
  <c r="O37" i="1"/>
  <c r="P37" i="1"/>
  <c r="S37" i="1"/>
  <c r="M37" i="1" s="1"/>
  <c r="T37" i="1"/>
  <c r="Q37" i="1" s="1"/>
  <c r="N38" i="1"/>
  <c r="O38" i="1"/>
  <c r="P38" i="1"/>
  <c r="S38" i="1"/>
  <c r="M38" i="1" s="1"/>
  <c r="T38" i="1"/>
  <c r="Q38" i="1" s="1"/>
  <c r="N39" i="1"/>
  <c r="O39" i="1"/>
  <c r="P39" i="1"/>
  <c r="S39" i="1"/>
  <c r="M39" i="1" s="1"/>
  <c r="T39" i="1"/>
  <c r="Q39" i="1" s="1"/>
  <c r="N40" i="1"/>
  <c r="O40" i="1"/>
  <c r="P40" i="1"/>
  <c r="S40" i="1"/>
  <c r="M40" i="1" s="1"/>
  <c r="T40" i="1"/>
  <c r="Q40" i="1" s="1"/>
  <c r="N41" i="1"/>
  <c r="O41" i="1"/>
  <c r="P41" i="1"/>
  <c r="S41" i="1"/>
  <c r="M41" i="1" s="1"/>
  <c r="T41" i="1"/>
  <c r="Q41" i="1" s="1"/>
  <c r="N42" i="1"/>
  <c r="O42" i="1"/>
  <c r="P42" i="1"/>
  <c r="S42" i="1"/>
  <c r="M42" i="1" s="1"/>
  <c r="T42" i="1"/>
  <c r="Q42" i="1" s="1"/>
  <c r="N43" i="1"/>
  <c r="O43" i="1"/>
  <c r="P43" i="1"/>
  <c r="S43" i="1"/>
  <c r="M43" i="1" s="1"/>
  <c r="T43" i="1"/>
  <c r="Q43" i="1" s="1"/>
  <c r="N44" i="1"/>
  <c r="O44" i="1"/>
  <c r="P44" i="1"/>
  <c r="S44" i="1"/>
  <c r="T44" i="1"/>
  <c r="Q44" i="1" s="1"/>
  <c r="N45" i="1"/>
  <c r="O45" i="1"/>
  <c r="P45" i="1"/>
  <c r="S45" i="1"/>
  <c r="M45" i="1" s="1"/>
  <c r="T45" i="1"/>
  <c r="Q45" i="1" s="1"/>
  <c r="N46" i="1"/>
  <c r="O46" i="1"/>
  <c r="P46" i="1"/>
  <c r="S46" i="1"/>
  <c r="M46" i="1" s="1"/>
  <c r="T46" i="1"/>
  <c r="Q46" i="1" s="1"/>
  <c r="N47" i="1"/>
  <c r="O47" i="1"/>
  <c r="P47" i="1"/>
  <c r="S47" i="1"/>
  <c r="T47" i="1"/>
  <c r="Q47" i="1" s="1"/>
  <c r="N48" i="1"/>
  <c r="O48" i="1"/>
  <c r="P48" i="1"/>
  <c r="S48" i="1"/>
  <c r="M48" i="1" s="1"/>
  <c r="T48" i="1"/>
  <c r="Q48" i="1" s="1"/>
  <c r="N49" i="1"/>
  <c r="O49" i="1"/>
  <c r="P49" i="1"/>
  <c r="S49" i="1"/>
  <c r="M49" i="1" s="1"/>
  <c r="T49" i="1"/>
  <c r="Q49" i="1" s="1"/>
  <c r="N50" i="1"/>
  <c r="O50" i="1"/>
  <c r="P50" i="1"/>
  <c r="S50" i="1"/>
  <c r="T50" i="1"/>
  <c r="Q50" i="1" s="1"/>
  <c r="N51" i="1"/>
  <c r="O51" i="1"/>
  <c r="P51" i="1"/>
  <c r="S51" i="1"/>
  <c r="M51" i="1" s="1"/>
  <c r="T51" i="1"/>
  <c r="Q51" i="1" s="1"/>
  <c r="N52" i="1"/>
  <c r="O52" i="1"/>
  <c r="P52" i="1"/>
  <c r="S52" i="1"/>
  <c r="M52" i="1" s="1"/>
  <c r="T52" i="1"/>
  <c r="Q52" i="1" s="1"/>
  <c r="N53" i="1"/>
  <c r="O53" i="1"/>
  <c r="P53" i="1"/>
  <c r="S53" i="1"/>
  <c r="M53" i="1" s="1"/>
  <c r="T53" i="1"/>
  <c r="Q53" i="1" s="1"/>
  <c r="N54" i="1"/>
  <c r="O54" i="1"/>
  <c r="P54" i="1"/>
  <c r="S54" i="1"/>
  <c r="M54" i="1" s="1"/>
  <c r="T54" i="1"/>
  <c r="Q54" i="1" s="1"/>
  <c r="N55" i="1"/>
  <c r="O55" i="1"/>
  <c r="P55" i="1"/>
  <c r="S55" i="1"/>
  <c r="M55" i="1" s="1"/>
  <c r="T55" i="1"/>
  <c r="Q55" i="1" s="1"/>
  <c r="N56" i="1"/>
  <c r="O56" i="1"/>
  <c r="P56" i="1"/>
  <c r="S56" i="1"/>
  <c r="T56" i="1"/>
  <c r="Q56" i="1" s="1"/>
  <c r="N57" i="1"/>
  <c r="O57" i="1"/>
  <c r="P57" i="1"/>
  <c r="S57" i="1"/>
  <c r="M57" i="1" s="1"/>
  <c r="T57" i="1"/>
  <c r="Q57" i="1" s="1"/>
  <c r="N58" i="1"/>
  <c r="O58" i="1"/>
  <c r="P58" i="1"/>
  <c r="S58" i="1"/>
  <c r="M58" i="1" s="1"/>
  <c r="T58" i="1"/>
  <c r="Q58" i="1" s="1"/>
  <c r="N59" i="1"/>
  <c r="O59" i="1"/>
  <c r="P59" i="1"/>
  <c r="S59" i="1"/>
  <c r="M59" i="1" s="1"/>
  <c r="T59" i="1"/>
  <c r="Q59" i="1" s="1"/>
  <c r="N60" i="1"/>
  <c r="O60" i="1"/>
  <c r="P60" i="1"/>
  <c r="S60" i="1"/>
  <c r="M60" i="1" s="1"/>
  <c r="T60" i="1"/>
  <c r="Q60" i="1" s="1"/>
  <c r="N61" i="1"/>
  <c r="O61" i="1"/>
  <c r="P61" i="1"/>
  <c r="S61" i="1"/>
  <c r="M61" i="1" s="1"/>
  <c r="T61" i="1"/>
  <c r="Q61" i="1" s="1"/>
  <c r="N62" i="1"/>
  <c r="O62" i="1"/>
  <c r="P62" i="1"/>
  <c r="S62" i="1"/>
  <c r="T62" i="1"/>
  <c r="Q62" i="1" s="1"/>
  <c r="N63" i="1"/>
  <c r="O63" i="1"/>
  <c r="P63" i="1"/>
  <c r="S63" i="1"/>
  <c r="M63" i="1" s="1"/>
  <c r="T63" i="1"/>
  <c r="Q63" i="1" s="1"/>
  <c r="N64" i="1"/>
  <c r="O64" i="1"/>
  <c r="P64" i="1"/>
  <c r="S64" i="1"/>
  <c r="T64" i="1"/>
  <c r="Q64" i="1" s="1"/>
  <c r="N65" i="1"/>
  <c r="O65" i="1"/>
  <c r="P65" i="1"/>
  <c r="S65" i="1"/>
  <c r="M65" i="1" s="1"/>
  <c r="T65" i="1"/>
  <c r="Q65" i="1" s="1"/>
  <c r="N66" i="1"/>
  <c r="O66" i="1"/>
  <c r="P66" i="1"/>
  <c r="S66" i="1"/>
  <c r="M66" i="1" s="1"/>
  <c r="T66" i="1"/>
  <c r="Q66" i="1" s="1"/>
  <c r="N67" i="1"/>
  <c r="O67" i="1"/>
  <c r="P67" i="1"/>
  <c r="S67" i="1"/>
  <c r="M67" i="1" s="1"/>
  <c r="T67" i="1"/>
  <c r="Q67" i="1" s="1"/>
  <c r="N68" i="1"/>
  <c r="O68" i="1"/>
  <c r="P68" i="1"/>
  <c r="S68" i="1"/>
  <c r="M68" i="1" s="1"/>
  <c r="T68" i="1"/>
  <c r="Q68" i="1" s="1"/>
  <c r="N69" i="1"/>
  <c r="O69" i="1"/>
  <c r="P69" i="1"/>
  <c r="S69" i="1"/>
  <c r="M69" i="1" s="1"/>
  <c r="T69" i="1"/>
  <c r="Q69" i="1" s="1"/>
  <c r="N70" i="1"/>
  <c r="O70" i="1"/>
  <c r="P70" i="1"/>
  <c r="S70" i="1"/>
  <c r="M70" i="1" s="1"/>
  <c r="T70" i="1"/>
  <c r="Q70" i="1" s="1"/>
  <c r="N71" i="1"/>
  <c r="O71" i="1"/>
  <c r="P71" i="1"/>
  <c r="S71" i="1"/>
  <c r="M71" i="1" s="1"/>
  <c r="T71" i="1"/>
  <c r="Q71" i="1" s="1"/>
  <c r="N72" i="1"/>
  <c r="O72" i="1"/>
  <c r="P72" i="1"/>
  <c r="S72" i="1"/>
  <c r="M72" i="1" s="1"/>
  <c r="T72" i="1"/>
  <c r="Q72" i="1" s="1"/>
  <c r="N73" i="1"/>
  <c r="O73" i="1"/>
  <c r="P73" i="1"/>
  <c r="S73" i="1"/>
  <c r="M73" i="1" s="1"/>
  <c r="T73" i="1"/>
  <c r="Q73" i="1" s="1"/>
  <c r="N74" i="1"/>
  <c r="O74" i="1"/>
  <c r="P74" i="1"/>
  <c r="S74" i="1"/>
  <c r="M74" i="1" s="1"/>
  <c r="T74" i="1"/>
  <c r="Q74" i="1" s="1"/>
  <c r="N75" i="1"/>
  <c r="O75" i="1"/>
  <c r="P75" i="1"/>
  <c r="S75" i="1"/>
  <c r="M75" i="1" s="1"/>
  <c r="T75" i="1"/>
  <c r="Q75" i="1" s="1"/>
  <c r="N76" i="1"/>
  <c r="O76" i="1"/>
  <c r="P76" i="1"/>
  <c r="S76" i="1"/>
  <c r="M76" i="1" s="1"/>
  <c r="T76" i="1"/>
  <c r="Q76" i="1" s="1"/>
  <c r="N77" i="1"/>
  <c r="O77" i="1"/>
  <c r="P77" i="1"/>
  <c r="S77" i="1"/>
  <c r="T77" i="1"/>
  <c r="Q77" i="1" s="1"/>
  <c r="N78" i="1"/>
  <c r="O78" i="1"/>
  <c r="P78" i="1"/>
  <c r="S78" i="1"/>
  <c r="M78" i="1" s="1"/>
  <c r="T78" i="1"/>
  <c r="Q78" i="1" s="1"/>
  <c r="N79" i="1"/>
  <c r="O79" i="1"/>
  <c r="P79" i="1"/>
  <c r="S79" i="1"/>
  <c r="M79" i="1" s="1"/>
  <c r="T79" i="1"/>
  <c r="Q79" i="1" s="1"/>
  <c r="N80" i="1"/>
  <c r="O80" i="1"/>
  <c r="P80" i="1"/>
  <c r="S80" i="1"/>
  <c r="M80" i="1" s="1"/>
  <c r="T80" i="1"/>
  <c r="Q80" i="1" s="1"/>
  <c r="N81" i="1"/>
  <c r="O81" i="1"/>
  <c r="P81" i="1"/>
  <c r="S81" i="1"/>
  <c r="M81" i="1" s="1"/>
  <c r="T81" i="1"/>
  <c r="Q81" i="1" s="1"/>
  <c r="N82" i="1"/>
  <c r="O82" i="1"/>
  <c r="P82" i="1"/>
  <c r="S82" i="1"/>
  <c r="M82" i="1" s="1"/>
  <c r="T82" i="1"/>
  <c r="Q82" i="1" s="1"/>
  <c r="N83" i="1"/>
  <c r="O83" i="1"/>
  <c r="P83" i="1"/>
  <c r="S83" i="1"/>
  <c r="T83" i="1"/>
  <c r="Q83" i="1" s="1"/>
  <c r="N84" i="1"/>
  <c r="O84" i="1"/>
  <c r="P84" i="1"/>
  <c r="S84" i="1"/>
  <c r="M84" i="1" s="1"/>
  <c r="T84" i="1"/>
  <c r="Q84" i="1" s="1"/>
  <c r="N85" i="1"/>
  <c r="O85" i="1"/>
  <c r="P85" i="1"/>
  <c r="S85" i="1"/>
  <c r="M85" i="1" s="1"/>
  <c r="T85" i="1"/>
  <c r="Q85" i="1" s="1"/>
  <c r="N86" i="1"/>
  <c r="O86" i="1"/>
  <c r="P86" i="1"/>
  <c r="S86" i="1"/>
  <c r="M86" i="1" s="1"/>
  <c r="T86" i="1"/>
  <c r="Q86" i="1" s="1"/>
  <c r="N87" i="1"/>
  <c r="O87" i="1"/>
  <c r="P87" i="1"/>
  <c r="S87" i="1"/>
  <c r="M87" i="1" s="1"/>
  <c r="T87" i="1"/>
  <c r="Q87" i="1" s="1"/>
  <c r="N88" i="1"/>
  <c r="O88" i="1"/>
  <c r="P88" i="1"/>
  <c r="S88" i="1"/>
  <c r="M88" i="1" s="1"/>
  <c r="T88" i="1"/>
  <c r="Q88" i="1" s="1"/>
  <c r="N89" i="1"/>
  <c r="O89" i="1"/>
  <c r="P89" i="1"/>
  <c r="S89" i="1"/>
  <c r="M89" i="1" s="1"/>
  <c r="T89" i="1"/>
  <c r="Q89" i="1" s="1"/>
  <c r="N90" i="1"/>
  <c r="O90" i="1"/>
  <c r="P90" i="1"/>
  <c r="S90" i="1"/>
  <c r="M90" i="1" s="1"/>
  <c r="T90" i="1"/>
  <c r="Q90" i="1" s="1"/>
  <c r="N91" i="1"/>
  <c r="O91" i="1"/>
  <c r="P91" i="1"/>
  <c r="S91" i="1"/>
  <c r="M91" i="1" s="1"/>
  <c r="T91" i="1"/>
  <c r="Q91" i="1" s="1"/>
  <c r="N92" i="1"/>
  <c r="O92" i="1"/>
  <c r="P92" i="1"/>
  <c r="S92" i="1"/>
  <c r="M92" i="1" s="1"/>
  <c r="T92" i="1"/>
  <c r="Q92" i="1" s="1"/>
  <c r="N93" i="1"/>
  <c r="O93" i="1"/>
  <c r="P93" i="1"/>
  <c r="S93" i="1"/>
  <c r="M93" i="1" s="1"/>
  <c r="T93" i="1"/>
  <c r="Q93" i="1" s="1"/>
  <c r="N94" i="1"/>
  <c r="O94" i="1"/>
  <c r="P94" i="1"/>
  <c r="S94" i="1"/>
  <c r="M94" i="1" s="1"/>
  <c r="T94" i="1"/>
  <c r="Q94" i="1" s="1"/>
  <c r="N95" i="1"/>
  <c r="O95" i="1"/>
  <c r="P95" i="1"/>
  <c r="S95" i="1"/>
  <c r="M95" i="1" s="1"/>
  <c r="T95" i="1"/>
  <c r="Q95" i="1" s="1"/>
  <c r="N96" i="1"/>
  <c r="O96" i="1"/>
  <c r="P96" i="1"/>
  <c r="S96" i="1"/>
  <c r="M96" i="1" s="1"/>
  <c r="T96" i="1"/>
  <c r="Q96" i="1" s="1"/>
  <c r="N97" i="1"/>
  <c r="O97" i="1"/>
  <c r="P97" i="1"/>
  <c r="S97" i="1"/>
  <c r="M97" i="1" s="1"/>
  <c r="T97" i="1"/>
  <c r="Q97" i="1" s="1"/>
  <c r="N98" i="1"/>
  <c r="O98" i="1"/>
  <c r="P98" i="1"/>
  <c r="S98" i="1"/>
  <c r="M98" i="1" s="1"/>
  <c r="T98" i="1"/>
  <c r="Q98" i="1" s="1"/>
  <c r="N99" i="1"/>
  <c r="O99" i="1"/>
  <c r="P99" i="1"/>
  <c r="S99" i="1"/>
  <c r="M99" i="1" s="1"/>
  <c r="T99" i="1"/>
  <c r="Q99" i="1" s="1"/>
  <c r="N100" i="1"/>
  <c r="O100" i="1"/>
  <c r="P100" i="1"/>
  <c r="S100" i="1"/>
  <c r="M100" i="1" s="1"/>
  <c r="T100" i="1"/>
  <c r="Q100" i="1" s="1"/>
  <c r="N101" i="1"/>
  <c r="O101" i="1"/>
  <c r="P101" i="1"/>
  <c r="S101" i="1"/>
  <c r="M101" i="1" s="1"/>
  <c r="T101" i="1"/>
  <c r="Q101" i="1" s="1"/>
  <c r="N102" i="1"/>
  <c r="O102" i="1"/>
  <c r="P102" i="1"/>
  <c r="S102" i="1"/>
  <c r="M102" i="1" s="1"/>
  <c r="T102" i="1"/>
  <c r="Q102" i="1" s="1"/>
  <c r="N103" i="1"/>
  <c r="O103" i="1"/>
  <c r="P103" i="1"/>
  <c r="S103" i="1"/>
  <c r="M103" i="1" s="1"/>
  <c r="T103" i="1"/>
  <c r="Q103" i="1" s="1"/>
  <c r="N104" i="1"/>
  <c r="O104" i="1"/>
  <c r="P104" i="1"/>
  <c r="S104" i="1"/>
  <c r="M104" i="1" s="1"/>
  <c r="T104" i="1"/>
  <c r="Q104" i="1" s="1"/>
  <c r="N105" i="1"/>
  <c r="O105" i="1"/>
  <c r="P105" i="1"/>
  <c r="S105" i="1"/>
  <c r="M105" i="1" s="1"/>
  <c r="T105" i="1"/>
  <c r="Q105" i="1" s="1"/>
  <c r="N106" i="1"/>
  <c r="O106" i="1"/>
  <c r="P106" i="1"/>
  <c r="S106" i="1"/>
  <c r="M106" i="1" s="1"/>
  <c r="T106" i="1"/>
  <c r="Q106" i="1" s="1"/>
  <c r="N107" i="1"/>
  <c r="O107" i="1"/>
  <c r="P107" i="1"/>
  <c r="S107" i="1"/>
  <c r="M107" i="1" s="1"/>
  <c r="T107" i="1"/>
  <c r="Q107" i="1" s="1"/>
  <c r="N108" i="1"/>
  <c r="O108" i="1"/>
  <c r="P108" i="1"/>
  <c r="S108" i="1"/>
  <c r="M108" i="1" s="1"/>
  <c r="T108" i="1"/>
  <c r="Q108" i="1" s="1"/>
  <c r="N109" i="1"/>
  <c r="O109" i="1"/>
  <c r="P109" i="1"/>
  <c r="S109" i="1"/>
  <c r="M109" i="1" s="1"/>
  <c r="T109" i="1"/>
  <c r="Q109" i="1" s="1"/>
  <c r="N110" i="1"/>
  <c r="O110" i="1"/>
  <c r="P110" i="1"/>
  <c r="S110" i="1"/>
  <c r="T110" i="1"/>
  <c r="Q110" i="1" s="1"/>
  <c r="N111" i="1"/>
  <c r="O111" i="1"/>
  <c r="P111" i="1"/>
  <c r="S111" i="1"/>
  <c r="M111" i="1" s="1"/>
  <c r="T111" i="1"/>
  <c r="Q111" i="1" s="1"/>
  <c r="N112" i="1"/>
  <c r="O112" i="1"/>
  <c r="P112" i="1"/>
  <c r="S112" i="1"/>
  <c r="M112" i="1" s="1"/>
  <c r="T112" i="1"/>
  <c r="Q112" i="1" s="1"/>
  <c r="N113" i="1"/>
  <c r="O113" i="1"/>
  <c r="P113" i="1"/>
  <c r="S113" i="1"/>
  <c r="M113" i="1" s="1"/>
  <c r="T113" i="1"/>
  <c r="Q113" i="1" s="1"/>
  <c r="N114" i="1"/>
  <c r="O114" i="1"/>
  <c r="P114" i="1"/>
  <c r="S114" i="1"/>
  <c r="M114" i="1" s="1"/>
  <c r="T114" i="1"/>
  <c r="Q114" i="1" s="1"/>
  <c r="N115" i="1"/>
  <c r="O115" i="1"/>
  <c r="P115" i="1"/>
  <c r="S115" i="1"/>
  <c r="M115" i="1" s="1"/>
  <c r="T115" i="1"/>
  <c r="Q115" i="1" s="1"/>
  <c r="N116" i="1"/>
  <c r="O116" i="1"/>
  <c r="P116" i="1"/>
  <c r="S116" i="1"/>
  <c r="M116" i="1" s="1"/>
  <c r="T116" i="1"/>
  <c r="Q116" i="1" s="1"/>
  <c r="N117" i="1"/>
  <c r="O117" i="1"/>
  <c r="P117" i="1"/>
  <c r="S117" i="1"/>
  <c r="M117" i="1" s="1"/>
  <c r="T117" i="1"/>
  <c r="Q117" i="1" s="1"/>
  <c r="N118" i="1"/>
  <c r="O118" i="1"/>
  <c r="P118" i="1"/>
  <c r="S118" i="1"/>
  <c r="M118" i="1" s="1"/>
  <c r="T118" i="1"/>
  <c r="Q118" i="1" s="1"/>
  <c r="N119" i="1"/>
  <c r="O119" i="1"/>
  <c r="P119" i="1"/>
  <c r="S119" i="1"/>
  <c r="M119" i="1" s="1"/>
  <c r="T119" i="1"/>
  <c r="Q119" i="1" s="1"/>
  <c r="N120" i="1"/>
  <c r="O120" i="1"/>
  <c r="P120" i="1"/>
  <c r="S120" i="1"/>
  <c r="M120" i="1" s="1"/>
  <c r="T120" i="1"/>
  <c r="Q120" i="1" s="1"/>
  <c r="N121" i="1"/>
  <c r="O121" i="1"/>
  <c r="P121" i="1"/>
  <c r="S121" i="1"/>
  <c r="M121" i="1" s="1"/>
  <c r="T121" i="1"/>
  <c r="Q121" i="1" s="1"/>
  <c r="N122" i="1"/>
  <c r="O122" i="1"/>
  <c r="P122" i="1"/>
  <c r="S122" i="1"/>
  <c r="M122" i="1" s="1"/>
  <c r="T122" i="1"/>
  <c r="Q122" i="1" s="1"/>
  <c r="N123" i="1"/>
  <c r="O123" i="1"/>
  <c r="P123" i="1"/>
  <c r="S123" i="1"/>
  <c r="M123" i="1" s="1"/>
  <c r="T123" i="1"/>
  <c r="Q123" i="1" s="1"/>
  <c r="N124" i="1"/>
  <c r="O124" i="1"/>
  <c r="P124" i="1"/>
  <c r="S124" i="1"/>
  <c r="M124" i="1" s="1"/>
  <c r="T124" i="1"/>
  <c r="Q124" i="1" s="1"/>
  <c r="N125" i="1"/>
  <c r="O125" i="1"/>
  <c r="P125" i="1"/>
  <c r="S125" i="1"/>
  <c r="M125" i="1" s="1"/>
  <c r="T125" i="1"/>
  <c r="Q125" i="1" s="1"/>
  <c r="N126" i="1"/>
  <c r="O126" i="1"/>
  <c r="P126" i="1"/>
  <c r="S126" i="1"/>
  <c r="M126" i="1" s="1"/>
  <c r="T126" i="1"/>
  <c r="Q126" i="1" s="1"/>
  <c r="N127" i="1"/>
  <c r="O127" i="1"/>
  <c r="P127" i="1"/>
  <c r="S127" i="1"/>
  <c r="M127" i="1" s="1"/>
  <c r="T127" i="1"/>
  <c r="Q127" i="1" s="1"/>
  <c r="N128" i="1"/>
  <c r="O128" i="1"/>
  <c r="P128" i="1"/>
  <c r="S128" i="1"/>
  <c r="M128" i="1" s="1"/>
  <c r="T128" i="1"/>
  <c r="Q128" i="1" s="1"/>
  <c r="N129" i="1"/>
  <c r="O129" i="1"/>
  <c r="P129" i="1"/>
  <c r="S129" i="1"/>
  <c r="M129" i="1" s="1"/>
  <c r="T129" i="1"/>
  <c r="Q129" i="1" s="1"/>
  <c r="N130" i="1"/>
  <c r="O130" i="1"/>
  <c r="P130" i="1"/>
  <c r="S130" i="1"/>
  <c r="M130" i="1" s="1"/>
  <c r="T130" i="1"/>
  <c r="Q130" i="1" s="1"/>
  <c r="N131" i="1"/>
  <c r="O131" i="1"/>
  <c r="P131" i="1"/>
  <c r="S131" i="1"/>
  <c r="M131" i="1" s="1"/>
  <c r="T131" i="1"/>
  <c r="Q131" i="1" s="1"/>
  <c r="N132" i="1"/>
  <c r="O132" i="1"/>
  <c r="P132" i="1"/>
  <c r="S132" i="1"/>
  <c r="M132" i="1" s="1"/>
  <c r="T132" i="1"/>
  <c r="Q132" i="1" s="1"/>
  <c r="N133" i="1"/>
  <c r="O133" i="1"/>
  <c r="P133" i="1"/>
  <c r="S133" i="1"/>
  <c r="M133" i="1" s="1"/>
  <c r="T133" i="1"/>
  <c r="Q133" i="1" s="1"/>
  <c r="N134" i="1"/>
  <c r="O134" i="1"/>
  <c r="P134" i="1"/>
  <c r="S134" i="1"/>
  <c r="M134" i="1" s="1"/>
  <c r="T134" i="1"/>
  <c r="Q134" i="1" s="1"/>
  <c r="N135" i="1"/>
  <c r="O135" i="1"/>
  <c r="P135" i="1"/>
  <c r="S135" i="1"/>
  <c r="M135" i="1" s="1"/>
  <c r="T135" i="1"/>
  <c r="Q135" i="1" s="1"/>
  <c r="N136" i="1"/>
  <c r="O136" i="1"/>
  <c r="P136" i="1"/>
  <c r="S136" i="1"/>
  <c r="M136" i="1" s="1"/>
  <c r="T136" i="1"/>
  <c r="Q136" i="1" s="1"/>
  <c r="N137" i="1"/>
  <c r="O137" i="1"/>
  <c r="P137" i="1"/>
  <c r="S137" i="1"/>
  <c r="M137" i="1" s="1"/>
  <c r="T137" i="1"/>
  <c r="Q137" i="1" s="1"/>
  <c r="N138" i="1"/>
  <c r="O138" i="1"/>
  <c r="P138" i="1"/>
  <c r="S138" i="1"/>
  <c r="M138" i="1" s="1"/>
  <c r="T138" i="1"/>
  <c r="Q138" i="1" s="1"/>
  <c r="N139" i="1"/>
  <c r="O139" i="1"/>
  <c r="P139" i="1"/>
  <c r="S139" i="1"/>
  <c r="M139" i="1" s="1"/>
  <c r="T139" i="1"/>
  <c r="Q139" i="1" s="1"/>
  <c r="N140" i="1"/>
  <c r="O140" i="1"/>
  <c r="P140" i="1"/>
  <c r="S140" i="1"/>
  <c r="M140" i="1" s="1"/>
  <c r="T140" i="1"/>
  <c r="Q140" i="1" s="1"/>
  <c r="N141" i="1"/>
  <c r="O141" i="1"/>
  <c r="P141" i="1"/>
  <c r="S141" i="1"/>
  <c r="M141" i="1" s="1"/>
  <c r="T141" i="1"/>
  <c r="Q141" i="1" s="1"/>
  <c r="N142" i="1"/>
  <c r="O142" i="1"/>
  <c r="P142" i="1"/>
  <c r="S142" i="1"/>
  <c r="M142" i="1" s="1"/>
  <c r="T142" i="1"/>
  <c r="Q142" i="1" s="1"/>
  <c r="N143" i="1"/>
  <c r="O143" i="1"/>
  <c r="P143" i="1"/>
  <c r="S143" i="1"/>
  <c r="M143" i="1" s="1"/>
  <c r="T143" i="1"/>
  <c r="Q143" i="1" s="1"/>
  <c r="N144" i="1"/>
  <c r="O144" i="1"/>
  <c r="P144" i="1"/>
  <c r="S144" i="1"/>
  <c r="M144" i="1" s="1"/>
  <c r="T144" i="1"/>
  <c r="Q144" i="1" s="1"/>
  <c r="N145" i="1"/>
  <c r="O145" i="1"/>
  <c r="P145" i="1"/>
  <c r="S145" i="1"/>
  <c r="M145" i="1" s="1"/>
  <c r="T145" i="1"/>
  <c r="Q145" i="1" s="1"/>
  <c r="N146" i="1"/>
  <c r="O146" i="1"/>
  <c r="P146" i="1"/>
  <c r="S146" i="1"/>
  <c r="M146" i="1" s="1"/>
  <c r="T146" i="1"/>
  <c r="Q146" i="1" s="1"/>
  <c r="AF172" i="1" l="1"/>
  <c r="AG172" i="1"/>
  <c r="Z172" i="1"/>
  <c r="Y172" i="1"/>
  <c r="AA172" i="1"/>
  <c r="AB172" i="1"/>
  <c r="AC172" i="1"/>
  <c r="AD172" i="1"/>
  <c r="AE172" i="1"/>
  <c r="M64" i="1"/>
  <c r="AA171" i="1"/>
  <c r="Z171" i="1"/>
  <c r="Y171" i="1"/>
  <c r="AB171" i="1"/>
  <c r="AC171" i="1"/>
  <c r="AD171" i="1"/>
  <c r="AE171" i="1"/>
  <c r="AF171" i="1"/>
  <c r="AG171" i="1"/>
  <c r="M56" i="1"/>
  <c r="Z168" i="1"/>
  <c r="AA168" i="1"/>
  <c r="AB168" i="1"/>
  <c r="AC168" i="1"/>
  <c r="AD168" i="1"/>
  <c r="AE168" i="1"/>
  <c r="Y168" i="1"/>
  <c r="AF168" i="1"/>
  <c r="AG168" i="1"/>
  <c r="M83" i="1"/>
  <c r="AD167" i="1"/>
  <c r="AE167" i="1"/>
  <c r="AF167" i="1"/>
  <c r="Z167" i="1"/>
  <c r="AG167" i="1"/>
  <c r="Y167" i="1"/>
  <c r="AA167" i="1"/>
  <c r="AC167" i="1"/>
  <c r="AB167" i="1"/>
  <c r="M29" i="1"/>
  <c r="AB169" i="1"/>
  <c r="AC169" i="1"/>
  <c r="AD169" i="1"/>
  <c r="AE169" i="1"/>
  <c r="AF169" i="1"/>
  <c r="Z169" i="1"/>
  <c r="AG169" i="1"/>
  <c r="AA169" i="1"/>
  <c r="Y169" i="1"/>
  <c r="G9" i="25"/>
  <c r="G70" i="25"/>
  <c r="G47" i="25"/>
  <c r="G26" i="25"/>
  <c r="G19" i="25"/>
  <c r="G64" i="25"/>
  <c r="G41" i="25"/>
  <c r="G53" i="25"/>
  <c r="G21" i="25"/>
  <c r="G82" i="25"/>
  <c r="G59" i="25"/>
  <c r="G50" i="25"/>
  <c r="G31" i="25"/>
  <c r="G32" i="25"/>
  <c r="G76" i="25"/>
  <c r="G88" i="25"/>
  <c r="G16" i="25"/>
  <c r="G55" i="25"/>
  <c r="G18" i="25"/>
  <c r="G69" i="25"/>
  <c r="G48" i="25"/>
  <c r="G25" i="25"/>
  <c r="G30" i="25"/>
  <c r="G79" i="25"/>
  <c r="G38" i="25"/>
  <c r="G44" i="25"/>
  <c r="G77" i="25"/>
  <c r="G54" i="25"/>
  <c r="G15" i="25"/>
  <c r="G51" i="25"/>
  <c r="G23" i="25"/>
  <c r="G52" i="25"/>
  <c r="G56" i="25"/>
  <c r="G71" i="25"/>
  <c r="G6" i="25"/>
  <c r="G67" i="25"/>
  <c r="G81" i="25"/>
  <c r="G60" i="25"/>
  <c r="G37" i="25"/>
  <c r="G42" i="25"/>
  <c r="G8" i="25"/>
  <c r="G68" i="25"/>
  <c r="G20" i="25"/>
  <c r="G66" i="25"/>
  <c r="G40" i="25"/>
  <c r="G85" i="25"/>
  <c r="G58" i="25"/>
  <c r="G33" i="25"/>
  <c r="G65" i="25"/>
  <c r="G17" i="25"/>
  <c r="G13" i="25"/>
  <c r="G10" i="25"/>
  <c r="G72" i="25"/>
  <c r="G49" i="25"/>
  <c r="G39" i="25"/>
  <c r="G74" i="25"/>
  <c r="G46" i="25"/>
  <c r="G75" i="25"/>
  <c r="G7" i="25"/>
  <c r="G12" i="25"/>
  <c r="G24" i="25"/>
  <c r="G36" i="25"/>
  <c r="G22" i="25"/>
  <c r="G84" i="25"/>
  <c r="G61" i="25"/>
  <c r="G28" i="25"/>
  <c r="G80" i="25"/>
  <c r="G89" i="25"/>
  <c r="G14" i="25"/>
  <c r="G86" i="25"/>
  <c r="G43" i="25"/>
  <c r="G83" i="25"/>
  <c r="G57" i="25"/>
  <c r="G5" i="25"/>
  <c r="G34" i="25"/>
  <c r="G11" i="25"/>
  <c r="G73" i="25"/>
  <c r="G78" i="25"/>
  <c r="G63" i="25"/>
  <c r="G90" i="25"/>
  <c r="G35" i="25"/>
  <c r="G29" i="25"/>
  <c r="G62" i="25"/>
  <c r="G45" i="25"/>
  <c r="G87" i="25"/>
  <c r="G27" i="25"/>
  <c r="M110" i="1"/>
  <c r="Z166" i="1"/>
  <c r="AA166" i="1"/>
  <c r="AB166" i="1"/>
  <c r="AC166" i="1"/>
  <c r="AD166" i="1"/>
  <c r="AE166" i="1"/>
  <c r="Y166" i="1"/>
  <c r="AF166" i="1"/>
  <c r="AG166" i="1"/>
  <c r="AG170" i="1"/>
  <c r="Z170" i="1"/>
  <c r="AA170" i="1"/>
  <c r="AB170" i="1"/>
  <c r="AF170" i="1"/>
  <c r="AC170" i="1"/>
  <c r="AD170" i="1"/>
  <c r="AE170" i="1"/>
  <c r="Y170" i="1"/>
  <c r="F67" i="25"/>
  <c r="D39" i="25"/>
  <c r="F8" i="25"/>
  <c r="E66" i="25"/>
  <c r="E8" i="25"/>
  <c r="D90" i="25"/>
  <c r="F57" i="25"/>
  <c r="D29" i="25"/>
  <c r="E33" i="25"/>
  <c r="F16" i="25"/>
  <c r="E74" i="25"/>
  <c r="E15" i="25"/>
  <c r="D73" i="25"/>
  <c r="D8" i="25"/>
  <c r="D35" i="25"/>
  <c r="D69" i="25"/>
  <c r="F14" i="25"/>
  <c r="F48" i="25"/>
  <c r="F49" i="25"/>
  <c r="D57" i="25"/>
  <c r="E23" i="25"/>
  <c r="E24" i="25"/>
  <c r="D83" i="25"/>
  <c r="F28" i="25"/>
  <c r="E86" i="25"/>
  <c r="E49" i="25"/>
  <c r="E52" i="25"/>
  <c r="E39" i="25"/>
  <c r="E47" i="25"/>
  <c r="F39" i="25"/>
  <c r="F73" i="25"/>
  <c r="E73" i="25"/>
  <c r="E22" i="25"/>
  <c r="E28" i="25"/>
  <c r="E82" i="25"/>
  <c r="E83" i="25"/>
  <c r="F60" i="25"/>
  <c r="F54" i="25"/>
  <c r="E84" i="25"/>
  <c r="F15" i="25"/>
  <c r="F18" i="25"/>
  <c r="E58" i="25"/>
  <c r="F78" i="25"/>
  <c r="F84" i="25"/>
  <c r="D26" i="25"/>
  <c r="F79" i="25"/>
  <c r="D51" i="25"/>
  <c r="F20" i="25"/>
  <c r="E78" i="25"/>
  <c r="E20" i="25"/>
  <c r="F69" i="25"/>
  <c r="D41" i="25"/>
  <c r="E45" i="25"/>
  <c r="E27" i="25"/>
  <c r="D85" i="25"/>
  <c r="D34" i="25"/>
  <c r="D68" i="25"/>
  <c r="F74" i="25"/>
  <c r="F13" i="25"/>
  <c r="F42" i="25"/>
  <c r="E16" i="25"/>
  <c r="F75" i="25"/>
  <c r="D62" i="25"/>
  <c r="F51" i="25"/>
  <c r="D27" i="25"/>
  <c r="F82" i="25"/>
  <c r="D66" i="25"/>
  <c r="D17" i="25"/>
  <c r="E21" i="25"/>
  <c r="D79" i="25"/>
  <c r="E5" i="25"/>
  <c r="D63" i="25"/>
  <c r="F32" i="25"/>
  <c r="E90" i="25"/>
  <c r="E32" i="25"/>
  <c r="F81" i="25"/>
  <c r="D53" i="25"/>
  <c r="E57" i="25"/>
  <c r="F40" i="25"/>
  <c r="D12" i="25"/>
  <c r="D20" i="25"/>
  <c r="F72" i="25"/>
  <c r="E13" i="25"/>
  <c r="D74" i="25"/>
  <c r="E48" i="25"/>
  <c r="D22" i="25"/>
  <c r="D23" i="25"/>
  <c r="E17" i="25"/>
  <c r="D75" i="25"/>
  <c r="F44" i="25"/>
  <c r="D16" i="25"/>
  <c r="E44" i="25"/>
  <c r="E7" i="25"/>
  <c r="D65" i="25"/>
  <c r="F11" i="25"/>
  <c r="E69" i="25"/>
  <c r="F52" i="25"/>
  <c r="D24" i="25"/>
  <c r="E51" i="25"/>
  <c r="D58" i="25"/>
  <c r="E59" i="25"/>
  <c r="E29" i="25"/>
  <c r="D87" i="25"/>
  <c r="F56" i="25"/>
  <c r="D28" i="25"/>
  <c r="E56" i="25"/>
  <c r="E19" i="25"/>
  <c r="D77" i="25"/>
  <c r="F23" i="25"/>
  <c r="E81" i="25"/>
  <c r="F64" i="25"/>
  <c r="D36" i="25"/>
  <c r="F5" i="25"/>
  <c r="E63" i="25"/>
  <c r="F12" i="25"/>
  <c r="D46" i="25"/>
  <c r="E12" i="25"/>
  <c r="E46" i="25"/>
  <c r="F27" i="25"/>
  <c r="E76" i="25"/>
  <c r="F30" i="25"/>
  <c r="D50" i="25"/>
  <c r="D82" i="25"/>
  <c r="D86" i="25"/>
  <c r="E40" i="25"/>
  <c r="E72" i="25"/>
  <c r="E85" i="25"/>
  <c r="D21" i="25"/>
  <c r="E60" i="25"/>
  <c r="D81" i="25"/>
  <c r="F89" i="25"/>
  <c r="D61" i="25"/>
  <c r="D9" i="25"/>
  <c r="E41" i="25"/>
  <c r="F68" i="25"/>
  <c r="D40" i="25"/>
  <c r="F10" i="25"/>
  <c r="E80" i="25"/>
  <c r="E31" i="25"/>
  <c r="D89" i="25"/>
  <c r="F35" i="25"/>
  <c r="D7" i="25"/>
  <c r="F76" i="25"/>
  <c r="D48" i="25"/>
  <c r="F17" i="25"/>
  <c r="E75" i="25"/>
  <c r="F6" i="25"/>
  <c r="F38" i="25"/>
  <c r="E34" i="25"/>
  <c r="F50" i="25"/>
  <c r="F55" i="25"/>
  <c r="E53" i="25"/>
  <c r="F80" i="25"/>
  <c r="D52" i="25"/>
  <c r="F22" i="25"/>
  <c r="D6" i="25"/>
  <c r="E43" i="25"/>
  <c r="E68" i="25"/>
  <c r="F47" i="25"/>
  <c r="D19" i="25"/>
  <c r="F88" i="25"/>
  <c r="D60" i="25"/>
  <c r="F29" i="25"/>
  <c r="E87" i="25"/>
  <c r="F37" i="25"/>
  <c r="F66" i="25"/>
  <c r="F86" i="25"/>
  <c r="E71" i="25"/>
  <c r="D14" i="25"/>
  <c r="D47" i="25"/>
  <c r="F7" i="25"/>
  <c r="E65" i="25"/>
  <c r="E6" i="25"/>
  <c r="D64" i="25"/>
  <c r="F34" i="25"/>
  <c r="D18" i="25"/>
  <c r="E55" i="25"/>
  <c r="D78" i="25"/>
  <c r="F59" i="25"/>
  <c r="D31" i="25"/>
  <c r="E14" i="25"/>
  <c r="D72" i="25"/>
  <c r="F41" i="25"/>
  <c r="D13" i="25"/>
  <c r="F36" i="25"/>
  <c r="F63" i="25"/>
  <c r="E11" i="25"/>
  <c r="D32" i="25"/>
  <c r="D11" i="25"/>
  <c r="D45" i="25"/>
  <c r="F87" i="25"/>
  <c r="D80" i="25"/>
  <c r="F26" i="25"/>
  <c r="D59" i="25"/>
  <c r="E54" i="25"/>
  <c r="F45" i="25"/>
  <c r="F19" i="25"/>
  <c r="E77" i="25"/>
  <c r="E18" i="25"/>
  <c r="D76" i="25"/>
  <c r="F46" i="25"/>
  <c r="D30" i="25"/>
  <c r="F9" i="25"/>
  <c r="E67" i="25"/>
  <c r="F71" i="25"/>
  <c r="D43" i="25"/>
  <c r="E26" i="25"/>
  <c r="D84" i="25"/>
  <c r="F53" i="25"/>
  <c r="D25" i="25"/>
  <c r="F62" i="25"/>
  <c r="E10" i="25"/>
  <c r="E37" i="25"/>
  <c r="D44" i="25"/>
  <c r="D71" i="25"/>
  <c r="D33" i="25"/>
  <c r="D56" i="25"/>
  <c r="F85" i="25"/>
  <c r="E50" i="25"/>
  <c r="F77" i="25"/>
  <c r="D49" i="25"/>
  <c r="E35" i="25"/>
  <c r="E64" i="25"/>
  <c r="D10" i="25"/>
  <c r="E88" i="25"/>
  <c r="E62" i="25"/>
  <c r="F31" i="25"/>
  <c r="E89" i="25"/>
  <c r="E30" i="25"/>
  <c r="D88" i="25"/>
  <c r="F58" i="25"/>
  <c r="D42" i="25"/>
  <c r="F21" i="25"/>
  <c r="E79" i="25"/>
  <c r="F83" i="25"/>
  <c r="D55" i="25"/>
  <c r="E38" i="25"/>
  <c r="F65" i="25"/>
  <c r="D37" i="25"/>
  <c r="F90" i="25"/>
  <c r="E36" i="25"/>
  <c r="E70" i="25"/>
  <c r="F61" i="25"/>
  <c r="D70" i="25"/>
  <c r="F24" i="25"/>
  <c r="F25" i="25"/>
  <c r="E25" i="25"/>
  <c r="F43" i="25"/>
  <c r="D15" i="25"/>
  <c r="E42" i="25"/>
  <c r="F70" i="25"/>
  <c r="D54" i="25"/>
  <c r="F33" i="25"/>
  <c r="D5" i="25"/>
  <c r="E9" i="25"/>
  <c r="D67" i="25"/>
  <c r="E61" i="25"/>
  <c r="D38" i="25"/>
  <c r="M14" i="1"/>
  <c r="AG163" i="1"/>
  <c r="AA163" i="1"/>
  <c r="Z163" i="1"/>
  <c r="AB163" i="1"/>
  <c r="AC163" i="1"/>
  <c r="AD163" i="1"/>
  <c r="AE163" i="1"/>
  <c r="Y163" i="1"/>
  <c r="AF163" i="1"/>
  <c r="AA165" i="1"/>
  <c r="Y165" i="1"/>
  <c r="AB165" i="1"/>
  <c r="AC165" i="1"/>
  <c r="AD165" i="1"/>
  <c r="AE165" i="1"/>
  <c r="Z165" i="1"/>
  <c r="AF165" i="1"/>
  <c r="AG165" i="1"/>
  <c r="AA164" i="1"/>
  <c r="AB164" i="1"/>
  <c r="AC164" i="1"/>
  <c r="Z164" i="1"/>
  <c r="AD164" i="1"/>
  <c r="AE164" i="1"/>
  <c r="AF164" i="1"/>
  <c r="AG164" i="1"/>
  <c r="Y164" i="1"/>
  <c r="AG161" i="1"/>
  <c r="Z161" i="1"/>
  <c r="AA161" i="1"/>
  <c r="AB161" i="1"/>
  <c r="AC161" i="1"/>
  <c r="AD161" i="1"/>
  <c r="Y161" i="1"/>
  <c r="AF161" i="1"/>
  <c r="AE161" i="1"/>
  <c r="M31" i="1"/>
  <c r="AF160" i="1"/>
  <c r="Z160" i="1"/>
  <c r="AE160" i="1"/>
  <c r="AG160" i="1"/>
  <c r="AA160" i="1"/>
  <c r="AB160" i="1"/>
  <c r="Y160" i="1"/>
  <c r="AC160" i="1"/>
  <c r="AD160" i="1"/>
  <c r="AA162" i="1"/>
  <c r="AB162" i="1"/>
  <c r="Z162" i="1"/>
  <c r="Y162" i="1"/>
  <c r="AC162" i="1"/>
  <c r="AD162" i="1"/>
  <c r="AG162" i="1"/>
  <c r="AE162" i="1"/>
  <c r="AF162" i="1"/>
  <c r="AA159" i="1"/>
  <c r="AB159" i="1"/>
  <c r="AC159" i="1"/>
  <c r="AD159" i="1"/>
  <c r="AE159" i="1"/>
  <c r="AF159" i="1"/>
  <c r="AG159" i="1"/>
  <c r="Z159" i="1"/>
  <c r="Y159" i="1"/>
  <c r="M33" i="1"/>
  <c r="AE156" i="1"/>
  <c r="AD156" i="1"/>
  <c r="AC156" i="1"/>
  <c r="Y156" i="1"/>
  <c r="AG156" i="1"/>
  <c r="AB156" i="1"/>
  <c r="AA156" i="1"/>
  <c r="AF156" i="1"/>
  <c r="Z156" i="1"/>
  <c r="M23" i="1"/>
  <c r="AG157" i="1"/>
  <c r="Z157" i="1"/>
  <c r="AF157" i="1"/>
  <c r="AE157" i="1"/>
  <c r="AD157" i="1"/>
  <c r="Y157" i="1"/>
  <c r="AC157" i="1"/>
  <c r="AB157" i="1"/>
  <c r="AA157" i="1"/>
  <c r="M13" i="1"/>
  <c r="Z158" i="1"/>
  <c r="Y158" i="1"/>
  <c r="AG158" i="1"/>
  <c r="AF158" i="1"/>
  <c r="AE158" i="1"/>
  <c r="AA158" i="1"/>
  <c r="AD158" i="1"/>
  <c r="AC158" i="1"/>
  <c r="AB158" i="1"/>
  <c r="M6" i="1"/>
  <c r="M4" i="1"/>
  <c r="M7" i="1"/>
  <c r="AC155" i="1"/>
  <c r="AB155" i="1"/>
  <c r="AG155" i="1"/>
  <c r="AA155" i="1"/>
  <c r="Z155" i="1"/>
  <c r="AF155" i="1"/>
  <c r="AE155" i="1"/>
  <c r="AD155" i="1"/>
  <c r="Y155" i="1"/>
  <c r="M5" i="1"/>
  <c r="M8" i="1"/>
  <c r="M3" i="1"/>
  <c r="M2" i="1"/>
  <c r="M24" i="1"/>
  <c r="M17" i="1"/>
  <c r="M47" i="1"/>
  <c r="AA142" i="1"/>
  <c r="AB142" i="1"/>
  <c r="AC142" i="1"/>
  <c r="AD142" i="1"/>
  <c r="AE142" i="1"/>
  <c r="AF142" i="1"/>
  <c r="Y142" i="1"/>
  <c r="AG142" i="1"/>
  <c r="Z142" i="1"/>
  <c r="M77" i="1"/>
  <c r="AC140" i="1"/>
  <c r="AD140" i="1"/>
  <c r="AE140" i="1"/>
  <c r="AF140" i="1"/>
  <c r="Y140" i="1"/>
  <c r="AG140" i="1"/>
  <c r="AB140" i="1"/>
  <c r="Z140" i="1"/>
  <c r="AA140" i="1"/>
  <c r="M32" i="1"/>
  <c r="AA143" i="1"/>
  <c r="AB143" i="1"/>
  <c r="AG143" i="1"/>
  <c r="AC143" i="1"/>
  <c r="AD143" i="1"/>
  <c r="AE143" i="1"/>
  <c r="Y143" i="1"/>
  <c r="Z143" i="1"/>
  <c r="AF143" i="1"/>
  <c r="M62" i="1"/>
  <c r="AB141" i="1"/>
  <c r="AC141" i="1"/>
  <c r="AD141" i="1"/>
  <c r="AE141" i="1"/>
  <c r="AA141" i="1"/>
  <c r="AF141" i="1"/>
  <c r="Y141" i="1"/>
  <c r="AG141" i="1"/>
  <c r="Z141" i="1"/>
  <c r="G4" i="25"/>
  <c r="AC139" i="1"/>
  <c r="AD139" i="1"/>
  <c r="AE139" i="1"/>
  <c r="AB139" i="1"/>
  <c r="AF139" i="1"/>
  <c r="Y139" i="1"/>
  <c r="AG139" i="1"/>
  <c r="Z139" i="1"/>
  <c r="AA139" i="1"/>
  <c r="G3" i="25"/>
  <c r="Q2" i="1"/>
  <c r="AC138" i="1"/>
  <c r="AD138" i="1"/>
  <c r="AE138" i="1"/>
  <c r="AF138" i="1"/>
  <c r="Y138" i="1"/>
  <c r="AG138" i="1"/>
  <c r="Z138" i="1"/>
  <c r="AA138" i="1"/>
  <c r="AB138" i="1"/>
  <c r="AC137" i="1"/>
  <c r="AD137" i="1"/>
  <c r="AE137" i="1"/>
  <c r="AF137" i="1"/>
  <c r="Y137" i="1"/>
  <c r="AG137" i="1"/>
  <c r="Z137" i="1"/>
  <c r="AB137" i="1"/>
  <c r="AA137" i="1"/>
  <c r="AC136" i="1"/>
  <c r="AD136" i="1"/>
  <c r="AE136" i="1"/>
  <c r="AF136" i="1"/>
  <c r="Y136" i="1"/>
  <c r="AG136" i="1"/>
  <c r="Z136" i="1"/>
  <c r="AB136" i="1"/>
  <c r="AA136" i="1"/>
  <c r="AC135" i="1"/>
  <c r="AD135" i="1"/>
  <c r="AE135" i="1"/>
  <c r="AF135" i="1"/>
  <c r="Y135" i="1"/>
  <c r="AG135" i="1"/>
  <c r="Z135" i="1"/>
  <c r="AA135" i="1"/>
  <c r="AB135" i="1"/>
  <c r="V46" i="1"/>
  <c r="W46" i="1"/>
  <c r="V2" i="1"/>
  <c r="U2" i="1"/>
  <c r="M25" i="1"/>
  <c r="M50" i="1"/>
  <c r="M11" i="1"/>
  <c r="M44" i="1"/>
  <c r="AI171" i="1" l="1"/>
  <c r="AJ172" i="1"/>
  <c r="AI172" i="1"/>
  <c r="AJ171" i="1"/>
  <c r="AH172" i="1"/>
  <c r="AM172" i="1" s="1"/>
  <c r="AH171" i="1"/>
  <c r="AL171" i="1" s="1"/>
  <c r="AI169" i="1"/>
  <c r="AI167" i="1"/>
  <c r="AJ168" i="1"/>
  <c r="AJ166" i="1"/>
  <c r="AI166" i="1"/>
  <c r="AJ170" i="1"/>
  <c r="AI170" i="1"/>
  <c r="AH168" i="1"/>
  <c r="AK168" i="1" s="1"/>
  <c r="AH169" i="1"/>
  <c r="AL169" i="1" s="1"/>
  <c r="AJ167" i="1"/>
  <c r="AJ169" i="1"/>
  <c r="AH167" i="1"/>
  <c r="AL167" i="1" s="1"/>
  <c r="AH166" i="1"/>
  <c r="AM166" i="1" s="1"/>
  <c r="AH170" i="1"/>
  <c r="AL170" i="1" s="1"/>
  <c r="AI168" i="1"/>
  <c r="AH164" i="1"/>
  <c r="AK164" i="1" s="1"/>
  <c r="AH163" i="1"/>
  <c r="AK163" i="1" s="1"/>
  <c r="AI164" i="1"/>
  <c r="AJ164" i="1"/>
  <c r="AH165" i="1"/>
  <c r="AL165" i="1" s="1"/>
  <c r="AI163" i="1"/>
  <c r="AJ165" i="1"/>
  <c r="AJ163" i="1"/>
  <c r="AI165" i="1"/>
  <c r="AI160" i="1"/>
  <c r="AH162" i="1"/>
  <c r="AK162" i="1" s="1"/>
  <c r="AJ160" i="1"/>
  <c r="AH161" i="1"/>
  <c r="AL161" i="1" s="1"/>
  <c r="AI162" i="1"/>
  <c r="AJ162" i="1"/>
  <c r="AJ161" i="1"/>
  <c r="AI161" i="1"/>
  <c r="AH160" i="1"/>
  <c r="AL160" i="1" s="1"/>
  <c r="AI156" i="1"/>
  <c r="AI159" i="1"/>
  <c r="AJ159" i="1"/>
  <c r="AH159" i="1"/>
  <c r="AJ156" i="1"/>
  <c r="AH156" i="1"/>
  <c r="AK156" i="1" s="1"/>
  <c r="AH158" i="1"/>
  <c r="AI158" i="1"/>
  <c r="AI157" i="1"/>
  <c r="AJ157" i="1"/>
  <c r="AJ158" i="1"/>
  <c r="AH157" i="1"/>
  <c r="AK157" i="1" s="1"/>
  <c r="AI155" i="1"/>
  <c r="AH155" i="1"/>
  <c r="AK155" i="1" s="1"/>
  <c r="AJ155" i="1"/>
  <c r="AJ140" i="1"/>
  <c r="AI140" i="1"/>
  <c r="AJ142" i="1"/>
  <c r="AH142" i="1"/>
  <c r="AK142" i="1" s="1"/>
  <c r="AI143" i="1"/>
  <c r="AJ141" i="1"/>
  <c r="AH143" i="1"/>
  <c r="AK143" i="1" s="1"/>
  <c r="AI142" i="1"/>
  <c r="AI141" i="1"/>
  <c r="AH140" i="1"/>
  <c r="AL140" i="1" s="1"/>
  <c r="AH141" i="1"/>
  <c r="AM141" i="1" s="1"/>
  <c r="AJ143" i="1"/>
  <c r="AI139" i="1"/>
  <c r="AH139" i="1"/>
  <c r="AK139" i="1" s="1"/>
  <c r="AJ139" i="1"/>
  <c r="AI137" i="1"/>
  <c r="AI138" i="1"/>
  <c r="AJ138" i="1"/>
  <c r="AH138" i="1"/>
  <c r="AK138" i="1" s="1"/>
  <c r="AJ137" i="1"/>
  <c r="AJ136" i="1"/>
  <c r="AH137" i="1"/>
  <c r="AM137" i="1" s="1"/>
  <c r="AI136" i="1"/>
  <c r="AH136" i="1"/>
  <c r="AL136" i="1" s="1"/>
  <c r="AJ135" i="1"/>
  <c r="AI135" i="1"/>
  <c r="AH135" i="1"/>
  <c r="AK135" i="1" s="1"/>
  <c r="W47" i="1"/>
  <c r="V47" i="1"/>
  <c r="V59" i="1"/>
  <c r="V58" i="1"/>
  <c r="V17" i="1" s="1"/>
  <c r="V68" i="1" s="1"/>
  <c r="W2" i="1"/>
  <c r="X2" i="1"/>
  <c r="Y2" i="1"/>
  <c r="AK171" i="1" l="1"/>
  <c r="AL172" i="1"/>
  <c r="AK172" i="1"/>
  <c r="AM171" i="1"/>
  <c r="AM169" i="1"/>
  <c r="AK169" i="1"/>
  <c r="AM164" i="1"/>
  <c r="AM170" i="1"/>
  <c r="AM168" i="1"/>
  <c r="AK170" i="1"/>
  <c r="AL166" i="1"/>
  <c r="AL168" i="1"/>
  <c r="AM167" i="1"/>
  <c r="AK166" i="1"/>
  <c r="AK167" i="1"/>
  <c r="AL164" i="1"/>
  <c r="AL163" i="1"/>
  <c r="AM163" i="1"/>
  <c r="AM165" i="1"/>
  <c r="AK165" i="1"/>
  <c r="AM160" i="1"/>
  <c r="AL162" i="1"/>
  <c r="AM162" i="1"/>
  <c r="AM161" i="1"/>
  <c r="AK161" i="1"/>
  <c r="AK160" i="1"/>
  <c r="AK158" i="1"/>
  <c r="AK159" i="1"/>
  <c r="AL159" i="1"/>
  <c r="AM159" i="1"/>
  <c r="AL158" i="1"/>
  <c r="AL156" i="1"/>
  <c r="AM158" i="1"/>
  <c r="AM156" i="1"/>
  <c r="AM157" i="1"/>
  <c r="AL157" i="1"/>
  <c r="AM155" i="1"/>
  <c r="AL155" i="1"/>
  <c r="AM142" i="1"/>
  <c r="AK140" i="1"/>
  <c r="AM140" i="1"/>
  <c r="AK141" i="1"/>
  <c r="AL143" i="1"/>
  <c r="AL142" i="1"/>
  <c r="AL141" i="1"/>
  <c r="AM143" i="1"/>
  <c r="AM139" i="1"/>
  <c r="AL139" i="1"/>
  <c r="A43" i="10"/>
  <c r="AL138" i="1"/>
  <c r="AM138" i="1"/>
  <c r="AK137" i="1"/>
  <c r="AL137" i="1"/>
  <c r="AM136" i="1"/>
  <c r="AK136" i="1"/>
  <c r="AL135" i="1"/>
  <c r="AM135" i="1"/>
  <c r="W48" i="1"/>
  <c r="W49" i="1" s="1"/>
  <c r="V48" i="1"/>
  <c r="V49" i="1" l="1"/>
  <c r="V50" i="1" s="1"/>
  <c r="W50" i="1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A107" i="1"/>
  <c r="G72" i="10"/>
  <c r="F72" i="10"/>
  <c r="E72" i="10"/>
  <c r="D72" i="10"/>
  <c r="C72" i="10"/>
  <c r="B72" i="10"/>
  <c r="B71" i="10"/>
  <c r="AC107" i="1"/>
  <c r="G65" i="10"/>
  <c r="F65" i="10"/>
  <c r="E65" i="10"/>
  <c r="D65" i="10"/>
  <c r="C65" i="10"/>
  <c r="B65" i="10"/>
  <c r="B64" i="10"/>
  <c r="AE107" i="1"/>
  <c r="B57" i="10"/>
  <c r="G50" i="10"/>
  <c r="F50" i="10"/>
  <c r="E50" i="10"/>
  <c r="D50" i="10"/>
  <c r="C50" i="10"/>
  <c r="B50" i="10"/>
  <c r="B49" i="10"/>
  <c r="A21" i="10"/>
  <c r="W123" i="1"/>
  <c r="W122" i="1"/>
  <c r="W121" i="1"/>
  <c r="W120" i="1"/>
  <c r="W119" i="1"/>
  <c r="W118" i="1"/>
  <c r="W117" i="1"/>
  <c r="W116" i="1"/>
  <c r="W115" i="1"/>
  <c r="AE114" i="1"/>
  <c r="Y114" i="1"/>
  <c r="AB114" i="1"/>
  <c r="AA114" i="1"/>
  <c r="AD114" i="1"/>
  <c r="AG114" i="1"/>
  <c r="Z114" i="1"/>
  <c r="AC114" i="1"/>
  <c r="AF114" i="1"/>
  <c r="W114" i="1"/>
  <c r="AE113" i="1"/>
  <c r="Y113" i="1"/>
  <c r="AB113" i="1"/>
  <c r="AA113" i="1"/>
  <c r="AD113" i="1"/>
  <c r="AG113" i="1"/>
  <c r="Z113" i="1"/>
  <c r="AC113" i="1"/>
  <c r="AF113" i="1"/>
  <c r="W113" i="1"/>
  <c r="AE112" i="1"/>
  <c r="Y112" i="1"/>
  <c r="AB112" i="1"/>
  <c r="AA112" i="1"/>
  <c r="AD112" i="1"/>
  <c r="AG112" i="1"/>
  <c r="Z112" i="1"/>
  <c r="AC112" i="1"/>
  <c r="AF112" i="1"/>
  <c r="W112" i="1"/>
  <c r="W111" i="1"/>
  <c r="W110" i="1"/>
  <c r="AD109" i="1"/>
  <c r="W109" i="1"/>
  <c r="AE108" i="1"/>
  <c r="Y108" i="1"/>
  <c r="AB108" i="1"/>
  <c r="AA108" i="1"/>
  <c r="AD108" i="1"/>
  <c r="AG108" i="1"/>
  <c r="Z108" i="1"/>
  <c r="AC108" i="1"/>
  <c r="AF108" i="1"/>
  <c r="W108" i="1"/>
  <c r="W107" i="1"/>
  <c r="AB82" i="1"/>
  <c r="G58" i="10" s="1"/>
  <c r="G99" i="10" s="1"/>
  <c r="AA82" i="1"/>
  <c r="F58" i="10" s="1"/>
  <c r="F99" i="10" s="1"/>
  <c r="Z82" i="1"/>
  <c r="E58" i="10" s="1"/>
  <c r="E99" i="10" s="1"/>
  <c r="Y82" i="1"/>
  <c r="D58" i="10" s="1"/>
  <c r="X82" i="1"/>
  <c r="C58" i="10" s="1"/>
  <c r="W82" i="1"/>
  <c r="B58" i="10" s="1"/>
  <c r="V61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Y5" i="1"/>
  <c r="W5" i="1"/>
  <c r="AA152" i="1" l="1"/>
  <c r="AB152" i="1"/>
  <c r="Z152" i="1"/>
  <c r="Y152" i="1"/>
  <c r="AG152" i="1"/>
  <c r="AC152" i="1"/>
  <c r="AF152" i="1"/>
  <c r="AE152" i="1"/>
  <c r="AD152" i="1"/>
  <c r="Y153" i="1"/>
  <c r="AG153" i="1"/>
  <c r="AB153" i="1"/>
  <c r="AF153" i="1"/>
  <c r="AE153" i="1"/>
  <c r="AA153" i="1"/>
  <c r="AD153" i="1"/>
  <c r="AC153" i="1"/>
  <c r="Z153" i="1"/>
  <c r="AG148" i="1"/>
  <c r="AC148" i="1"/>
  <c r="AB148" i="1"/>
  <c r="AA148" i="1"/>
  <c r="AF148" i="1"/>
  <c r="AE148" i="1"/>
  <c r="Z148" i="1"/>
  <c r="AD148" i="1"/>
  <c r="Y148" i="1"/>
  <c r="AA151" i="1"/>
  <c r="AB151" i="1"/>
  <c r="AG151" i="1"/>
  <c r="Y151" i="1"/>
  <c r="AF151" i="1"/>
  <c r="AE151" i="1"/>
  <c r="AD151" i="1"/>
  <c r="AC151" i="1"/>
  <c r="Z151" i="1"/>
  <c r="AC154" i="1"/>
  <c r="AB154" i="1"/>
  <c r="AG154" i="1"/>
  <c r="Y154" i="1"/>
  <c r="AF154" i="1"/>
  <c r="AA154" i="1"/>
  <c r="Z154" i="1"/>
  <c r="AE154" i="1"/>
  <c r="AD154" i="1"/>
  <c r="AG149" i="1"/>
  <c r="AE149" i="1"/>
  <c r="Z149" i="1"/>
  <c r="AF149" i="1"/>
  <c r="Y149" i="1"/>
  <c r="AD149" i="1"/>
  <c r="AC149" i="1"/>
  <c r="AB149" i="1"/>
  <c r="AA149" i="1"/>
  <c r="AD150" i="1"/>
  <c r="AC150" i="1"/>
  <c r="AB150" i="1"/>
  <c r="Z150" i="1"/>
  <c r="AA150" i="1"/>
  <c r="Y150" i="1"/>
  <c r="AG150" i="1"/>
  <c r="AF150" i="1"/>
  <c r="AE150" i="1"/>
  <c r="AF147" i="1"/>
  <c r="AE147" i="1"/>
  <c r="AD147" i="1"/>
  <c r="AC147" i="1"/>
  <c r="AB147" i="1"/>
  <c r="Z147" i="1"/>
  <c r="Y147" i="1"/>
  <c r="AA147" i="1"/>
  <c r="AG147" i="1"/>
  <c r="AC144" i="1"/>
  <c r="AE144" i="1"/>
  <c r="AD144" i="1"/>
  <c r="AB144" i="1"/>
  <c r="AG144" i="1"/>
  <c r="AA144" i="1"/>
  <c r="Z144" i="1"/>
  <c r="Y144" i="1"/>
  <c r="AF144" i="1"/>
  <c r="Z146" i="1"/>
  <c r="AG146" i="1"/>
  <c r="AC146" i="1"/>
  <c r="Y146" i="1"/>
  <c r="AF146" i="1"/>
  <c r="AB146" i="1"/>
  <c r="AE146" i="1"/>
  <c r="AA146" i="1"/>
  <c r="AD146" i="1"/>
  <c r="Y145" i="1"/>
  <c r="AF145" i="1"/>
  <c r="AE145" i="1"/>
  <c r="AD145" i="1"/>
  <c r="AB145" i="1"/>
  <c r="AA145" i="1"/>
  <c r="Z145" i="1"/>
  <c r="AC145" i="1"/>
  <c r="AG145" i="1"/>
  <c r="D4" i="25"/>
  <c r="E4" i="25"/>
  <c r="F4" i="25"/>
  <c r="Z110" i="1"/>
  <c r="D3" i="25"/>
  <c r="F3" i="25"/>
  <c r="E3" i="25"/>
  <c r="AA109" i="1"/>
  <c r="AG110" i="1"/>
  <c r="AB109" i="1"/>
  <c r="AD110" i="1"/>
  <c r="Y109" i="1"/>
  <c r="AA110" i="1"/>
  <c r="AF109" i="1"/>
  <c r="AE109" i="1"/>
  <c r="AB110" i="1"/>
  <c r="AC109" i="1"/>
  <c r="Y110" i="1"/>
  <c r="Z109" i="1"/>
  <c r="AF110" i="1"/>
  <c r="AE110" i="1"/>
  <c r="AG109" i="1"/>
  <c r="AC110" i="1"/>
  <c r="R121" i="1"/>
  <c r="R57" i="1"/>
  <c r="R92" i="1"/>
  <c r="R28" i="1"/>
  <c r="R34" i="1"/>
  <c r="R109" i="1"/>
  <c r="R45" i="1"/>
  <c r="R50" i="1"/>
  <c r="R112" i="1"/>
  <c r="R48" i="1"/>
  <c r="R87" i="1"/>
  <c r="R91" i="1"/>
  <c r="R27" i="1"/>
  <c r="R103" i="1"/>
  <c r="R122" i="1"/>
  <c r="R86" i="1"/>
  <c r="R22" i="1"/>
  <c r="R89" i="1"/>
  <c r="R60" i="1"/>
  <c r="R141" i="1"/>
  <c r="R118" i="1"/>
  <c r="R17" i="1"/>
  <c r="R111" i="1"/>
  <c r="R69" i="1"/>
  <c r="R23" i="1"/>
  <c r="R113" i="1"/>
  <c r="R49" i="1"/>
  <c r="R84" i="1"/>
  <c r="R20" i="1"/>
  <c r="R2" i="1"/>
  <c r="R101" i="1"/>
  <c r="R37" i="1"/>
  <c r="R119" i="1"/>
  <c r="R18" i="1"/>
  <c r="R104" i="1"/>
  <c r="R40" i="1"/>
  <c r="R39" i="1"/>
  <c r="R83" i="1"/>
  <c r="R19" i="1"/>
  <c r="R79" i="1"/>
  <c r="R106" i="1"/>
  <c r="R142" i="1"/>
  <c r="R78" i="1"/>
  <c r="R14" i="1"/>
  <c r="R25" i="1"/>
  <c r="R13" i="1"/>
  <c r="R80" i="1"/>
  <c r="R42" i="1"/>
  <c r="R145" i="1"/>
  <c r="R52" i="1"/>
  <c r="R133" i="1"/>
  <c r="R72" i="1"/>
  <c r="R115" i="1"/>
  <c r="R46" i="1"/>
  <c r="R105" i="1"/>
  <c r="R41" i="1"/>
  <c r="R140" i="1"/>
  <c r="R76" i="1"/>
  <c r="R12" i="1"/>
  <c r="R93" i="1"/>
  <c r="R29" i="1"/>
  <c r="R95" i="1"/>
  <c r="R96" i="1"/>
  <c r="R32" i="1"/>
  <c r="R139" i="1"/>
  <c r="R75" i="1"/>
  <c r="R11" i="1"/>
  <c r="R63" i="1"/>
  <c r="R74" i="1"/>
  <c r="R134" i="1"/>
  <c r="R70" i="1"/>
  <c r="R6" i="1"/>
  <c r="R47" i="1"/>
  <c r="R16" i="1"/>
  <c r="R59" i="1"/>
  <c r="R54" i="1"/>
  <c r="R5" i="1"/>
  <c r="R136" i="1"/>
  <c r="R51" i="1"/>
  <c r="R97" i="1"/>
  <c r="R33" i="1"/>
  <c r="R132" i="1"/>
  <c r="R68" i="1"/>
  <c r="R4" i="1"/>
  <c r="R85" i="1"/>
  <c r="R21" i="1"/>
  <c r="R71" i="1"/>
  <c r="R88" i="1"/>
  <c r="R24" i="1"/>
  <c r="R131" i="1"/>
  <c r="R67" i="1"/>
  <c r="R3" i="1"/>
  <c r="R55" i="1"/>
  <c r="R58" i="1"/>
  <c r="R126" i="1"/>
  <c r="R62" i="1"/>
  <c r="R124" i="1"/>
  <c r="R77" i="1"/>
  <c r="R144" i="1"/>
  <c r="R123" i="1"/>
  <c r="R31" i="1"/>
  <c r="R81" i="1"/>
  <c r="R116" i="1"/>
  <c r="R138" i="1"/>
  <c r="R130" i="1"/>
  <c r="R8" i="1"/>
  <c r="R15" i="1"/>
  <c r="R26" i="1"/>
  <c r="R110" i="1"/>
  <c r="R137" i="1"/>
  <c r="R73" i="1"/>
  <c r="R9" i="1"/>
  <c r="R108" i="1"/>
  <c r="R44" i="1"/>
  <c r="R7" i="1"/>
  <c r="R114" i="1"/>
  <c r="R125" i="1"/>
  <c r="R61" i="1"/>
  <c r="R98" i="1"/>
  <c r="R128" i="1"/>
  <c r="R64" i="1"/>
  <c r="R90" i="1"/>
  <c r="R107" i="1"/>
  <c r="R43" i="1"/>
  <c r="R135" i="1"/>
  <c r="R10" i="1"/>
  <c r="R102" i="1"/>
  <c r="R38" i="1"/>
  <c r="R129" i="1"/>
  <c r="R65" i="1"/>
  <c r="R100" i="1"/>
  <c r="R36" i="1"/>
  <c r="R82" i="1"/>
  <c r="R117" i="1"/>
  <c r="R53" i="1"/>
  <c r="R66" i="1"/>
  <c r="R120" i="1"/>
  <c r="R56" i="1"/>
  <c r="R143" i="1"/>
  <c r="R99" i="1"/>
  <c r="R35" i="1"/>
  <c r="R127" i="1"/>
  <c r="R146" i="1"/>
  <c r="R94" i="1"/>
  <c r="R30" i="1"/>
  <c r="G21" i="18"/>
  <c r="G116" i="10"/>
  <c r="E21" i="18"/>
  <c r="E116" i="10"/>
  <c r="F21" i="18"/>
  <c r="F116" i="10"/>
  <c r="Y134" i="1"/>
  <c r="AG134" i="1"/>
  <c r="AA134" i="1"/>
  <c r="AE134" i="1"/>
  <c r="Z134" i="1"/>
  <c r="AC134" i="1"/>
  <c r="AB134" i="1"/>
  <c r="AD134" i="1"/>
  <c r="AF134" i="1"/>
  <c r="AA133" i="1"/>
  <c r="AC133" i="1"/>
  <c r="AB133" i="1"/>
  <c r="AD133" i="1"/>
  <c r="AE133" i="1"/>
  <c r="Y133" i="1"/>
  <c r="AG133" i="1"/>
  <c r="Z133" i="1"/>
  <c r="AF133" i="1"/>
  <c r="Y130" i="1"/>
  <c r="AC130" i="1"/>
  <c r="AG130" i="1"/>
  <c r="Z130" i="1"/>
  <c r="AF130" i="1"/>
  <c r="AA130" i="1"/>
  <c r="AD130" i="1"/>
  <c r="AB130" i="1"/>
  <c r="AE130" i="1"/>
  <c r="AA129" i="1"/>
  <c r="AB129" i="1"/>
  <c r="AE129" i="1"/>
  <c r="AF129" i="1"/>
  <c r="Y129" i="1"/>
  <c r="AC129" i="1"/>
  <c r="Z129" i="1"/>
  <c r="AG129" i="1"/>
  <c r="AD129" i="1"/>
  <c r="AA128" i="1"/>
  <c r="AE128" i="1"/>
  <c r="AD128" i="1"/>
  <c r="AB128" i="1"/>
  <c r="Y128" i="1"/>
  <c r="AF128" i="1"/>
  <c r="AC128" i="1"/>
  <c r="AG128" i="1"/>
  <c r="Z128" i="1"/>
  <c r="AE132" i="1"/>
  <c r="AB132" i="1"/>
  <c r="Y132" i="1"/>
  <c r="AF132" i="1"/>
  <c r="AC132" i="1"/>
  <c r="AA132" i="1"/>
  <c r="AG132" i="1"/>
  <c r="Z132" i="1"/>
  <c r="AD132" i="1"/>
  <c r="Z131" i="1"/>
  <c r="AD131" i="1"/>
  <c r="AG131" i="1"/>
  <c r="AA131" i="1"/>
  <c r="AE131" i="1"/>
  <c r="AB131" i="1"/>
  <c r="Y131" i="1"/>
  <c r="AF131" i="1"/>
  <c r="AC131" i="1"/>
  <c r="Z123" i="1"/>
  <c r="AB123" i="1"/>
  <c r="AC127" i="1"/>
  <c r="AE127" i="1"/>
  <c r="Y127" i="1"/>
  <c r="AA127" i="1"/>
  <c r="Z127" i="1"/>
  <c r="AG127" i="1"/>
  <c r="AB127" i="1"/>
  <c r="AD127" i="1"/>
  <c r="AF127" i="1"/>
  <c r="AC123" i="1"/>
  <c r="AA123" i="1"/>
  <c r="AG123" i="1"/>
  <c r="Y123" i="1"/>
  <c r="AF123" i="1"/>
  <c r="AD123" i="1"/>
  <c r="AE123" i="1"/>
  <c r="W51" i="1"/>
  <c r="V51" i="1"/>
  <c r="Y125" i="1"/>
  <c r="AC125" i="1"/>
  <c r="AG125" i="1"/>
  <c r="AE125" i="1"/>
  <c r="Z125" i="1"/>
  <c r="AD125" i="1"/>
  <c r="AA125" i="1"/>
  <c r="AB125" i="1"/>
  <c r="AF125" i="1"/>
  <c r="AB126" i="1"/>
  <c r="AF126" i="1"/>
  <c r="AD126" i="1"/>
  <c r="AE126" i="1"/>
  <c r="Y126" i="1"/>
  <c r="AC126" i="1"/>
  <c r="AG126" i="1"/>
  <c r="Z126" i="1"/>
  <c r="AA126" i="1"/>
  <c r="V10" i="1"/>
  <c r="X28" i="1"/>
  <c r="W234" i="1"/>
  <c r="V234" i="1"/>
  <c r="V235" i="1" s="1"/>
  <c r="U46" i="1"/>
  <c r="AE122" i="1"/>
  <c r="AD121" i="1"/>
  <c r="AF122" i="1"/>
  <c r="AB121" i="1"/>
  <c r="Z122" i="1"/>
  <c r="AF121" i="1"/>
  <c r="AE121" i="1"/>
  <c r="AD122" i="1"/>
  <c r="Z121" i="1"/>
  <c r="AB122" i="1"/>
  <c r="Y122" i="1"/>
  <c r="AG121" i="1"/>
  <c r="Y121" i="1"/>
  <c r="AC122" i="1"/>
  <c r="AA122" i="1"/>
  <c r="AC121" i="1"/>
  <c r="AA121" i="1"/>
  <c r="AG122" i="1"/>
  <c r="AE120" i="1"/>
  <c r="AD120" i="1"/>
  <c r="AF120" i="1"/>
  <c r="AC120" i="1"/>
  <c r="AA120" i="1"/>
  <c r="Z120" i="1"/>
  <c r="AB120" i="1"/>
  <c r="AG120" i="1"/>
  <c r="Y120" i="1"/>
  <c r="AF107" i="1"/>
  <c r="Y107" i="1"/>
  <c r="AG107" i="1"/>
  <c r="AD107" i="1"/>
  <c r="AB107" i="1"/>
  <c r="Z107" i="1"/>
  <c r="A23" i="10"/>
  <c r="V19" i="1"/>
  <c r="V70" i="1" s="1"/>
  <c r="AC111" i="1"/>
  <c r="AF116" i="1"/>
  <c r="AF117" i="1"/>
  <c r="AG115" i="1"/>
  <c r="AG118" i="1"/>
  <c r="AB116" i="1"/>
  <c r="AB117" i="1"/>
  <c r="Y117" i="1"/>
  <c r="AF111" i="1"/>
  <c r="AB111" i="1"/>
  <c r="AF115" i="1"/>
  <c r="Y116" i="1"/>
  <c r="AB118" i="1"/>
  <c r="AG116" i="1"/>
  <c r="AG117" i="1"/>
  <c r="AE111" i="1"/>
  <c r="AG111" i="1"/>
  <c r="D1" i="4"/>
  <c r="G33" i="4" s="1"/>
  <c r="AG119" i="1"/>
  <c r="Z119" i="1"/>
  <c r="Y118" i="1"/>
  <c r="AB115" i="1"/>
  <c r="AC119" i="1"/>
  <c r="Y119" i="1"/>
  <c r="AF118" i="1"/>
  <c r="AE115" i="1"/>
  <c r="AC115" i="1"/>
  <c r="AJ108" i="1"/>
  <c r="AI108" i="1"/>
  <c r="AJ113" i="1"/>
  <c r="AI113" i="1"/>
  <c r="AJ112" i="1"/>
  <c r="AH113" i="1"/>
  <c r="AM113" i="1" s="1"/>
  <c r="AJ114" i="1"/>
  <c r="AI112" i="1"/>
  <c r="AI114" i="1"/>
  <c r="AH108" i="1"/>
  <c r="AK108" i="1" s="1"/>
  <c r="AH114" i="1"/>
  <c r="AH112" i="1"/>
  <c r="AL112" i="1" s="1"/>
  <c r="AC116" i="1"/>
  <c r="AD116" i="1"/>
  <c r="AE116" i="1"/>
  <c r="AC117" i="1"/>
  <c r="AD117" i="1"/>
  <c r="AE117" i="1"/>
  <c r="AC118" i="1"/>
  <c r="AD118" i="1"/>
  <c r="AE118" i="1"/>
  <c r="Y111" i="1"/>
  <c r="Y115" i="1"/>
  <c r="Z111" i="1"/>
  <c r="Z115" i="1"/>
  <c r="AD111" i="1"/>
  <c r="AD115" i="1"/>
  <c r="AD119" i="1"/>
  <c r="AE119" i="1"/>
  <c r="Z116" i="1"/>
  <c r="AA116" i="1"/>
  <c r="Z117" i="1"/>
  <c r="AA117" i="1"/>
  <c r="Z118" i="1"/>
  <c r="AA118" i="1"/>
  <c r="AA111" i="1"/>
  <c r="AA115" i="1"/>
  <c r="AA119" i="1"/>
  <c r="AB119" i="1"/>
  <c r="AF119" i="1"/>
  <c r="AA46" i="1" l="1"/>
  <c r="F23" i="10" s="1"/>
  <c r="AI153" i="1"/>
  <c r="AI149" i="1"/>
  <c r="AH152" i="1"/>
  <c r="AK152" i="1" s="1"/>
  <c r="AH148" i="1"/>
  <c r="AK148" i="1" s="1"/>
  <c r="AH154" i="1"/>
  <c r="AK154" i="1" s="1"/>
  <c r="AI148" i="1"/>
  <c r="AH153" i="1"/>
  <c r="AK153" i="1" s="1"/>
  <c r="AJ149" i="1"/>
  <c r="AI150" i="1"/>
  <c r="AI151" i="1"/>
  <c r="AJ151" i="1"/>
  <c r="AH149" i="1"/>
  <c r="AK149" i="1" s="1"/>
  <c r="AI154" i="1"/>
  <c r="AJ154" i="1"/>
  <c r="AI152" i="1"/>
  <c r="AH151" i="1"/>
  <c r="AK151" i="1" s="1"/>
  <c r="AH150" i="1"/>
  <c r="AK150" i="1" s="1"/>
  <c r="AJ152" i="1"/>
  <c r="AJ150" i="1"/>
  <c r="AJ148" i="1"/>
  <c r="AJ153" i="1"/>
  <c r="AI145" i="1"/>
  <c r="AI147" i="1"/>
  <c r="AJ144" i="1"/>
  <c r="AJ147" i="1"/>
  <c r="AH147" i="1"/>
  <c r="AK147" i="1" s="1"/>
  <c r="AJ146" i="1"/>
  <c r="AI144" i="1"/>
  <c r="AH146" i="1"/>
  <c r="AH145" i="1"/>
  <c r="AM145" i="1" s="1"/>
  <c r="AI146" i="1"/>
  <c r="AJ145" i="1"/>
  <c r="AH144" i="1"/>
  <c r="AM144" i="1" s="1"/>
  <c r="X70" i="1"/>
  <c r="Y11" i="1"/>
  <c r="W11" i="1"/>
  <c r="AH110" i="1"/>
  <c r="AK110" i="1" s="1"/>
  <c r="X13" i="1"/>
  <c r="AI110" i="1"/>
  <c r="AJ109" i="1"/>
  <c r="AI109" i="1"/>
  <c r="AJ110" i="1"/>
  <c r="AH109" i="1"/>
  <c r="AK109" i="1" s="1"/>
  <c r="W12" i="1"/>
  <c r="X11" i="1"/>
  <c r="W13" i="1"/>
  <c r="X12" i="1"/>
  <c r="Y12" i="1"/>
  <c r="Y13" i="1"/>
  <c r="Y70" i="1"/>
  <c r="Z70" i="1"/>
  <c r="Y68" i="1"/>
  <c r="Z68" i="1"/>
  <c r="X68" i="1"/>
  <c r="V93" i="1"/>
  <c r="AJ134" i="1"/>
  <c r="AI134" i="1"/>
  <c r="AH134" i="1"/>
  <c r="AI133" i="1"/>
  <c r="AH133" i="1"/>
  <c r="AK133" i="1" s="1"/>
  <c r="AJ133" i="1"/>
  <c r="AH131" i="1"/>
  <c r="AK131" i="1" s="1"/>
  <c r="AJ130" i="1"/>
  <c r="AI132" i="1"/>
  <c r="AJ131" i="1"/>
  <c r="AI130" i="1"/>
  <c r="AH128" i="1"/>
  <c r="AK128" i="1" s="1"/>
  <c r="AI129" i="1"/>
  <c r="AH129" i="1"/>
  <c r="AM129" i="1" s="1"/>
  <c r="AI128" i="1"/>
  <c r="AJ128" i="1"/>
  <c r="AJ132" i="1"/>
  <c r="AJ129" i="1"/>
  <c r="AH130" i="1"/>
  <c r="AM130" i="1" s="1"/>
  <c r="AI131" i="1"/>
  <c r="AH132" i="1"/>
  <c r="AM132" i="1" s="1"/>
  <c r="AJ127" i="1"/>
  <c r="AI123" i="1"/>
  <c r="AH127" i="1"/>
  <c r="AK127" i="1" s="1"/>
  <c r="AI127" i="1"/>
  <c r="AH123" i="1"/>
  <c r="AL123" i="1" s="1"/>
  <c r="AJ123" i="1"/>
  <c r="V52" i="1"/>
  <c r="W52" i="1"/>
  <c r="AJ125" i="1"/>
  <c r="AJ126" i="1"/>
  <c r="AI126" i="1"/>
  <c r="AH126" i="1"/>
  <c r="AL126" i="1" s="1"/>
  <c r="AI125" i="1"/>
  <c r="AH125" i="1"/>
  <c r="AK125" i="1" s="1"/>
  <c r="AA60" i="1"/>
  <c r="F37" i="10" s="1"/>
  <c r="Z46" i="1"/>
  <c r="U48" i="1"/>
  <c r="A5" i="10"/>
  <c r="X234" i="1"/>
  <c r="Y234" i="1" s="1"/>
  <c r="Z245" i="1" s="1"/>
  <c r="AE245" i="1" s="1"/>
  <c r="W235" i="1"/>
  <c r="AJ121" i="1"/>
  <c r="AI121" i="1"/>
  <c r="AH122" i="1"/>
  <c r="AL122" i="1" s="1"/>
  <c r="AI122" i="1"/>
  <c r="AH121" i="1"/>
  <c r="AK121" i="1" s="1"/>
  <c r="AJ122" i="1"/>
  <c r="AJ120" i="1"/>
  <c r="AH120" i="1"/>
  <c r="AM120" i="1" s="1"/>
  <c r="AI120" i="1"/>
  <c r="V100" i="1"/>
  <c r="V86" i="1"/>
  <c r="AI107" i="1"/>
  <c r="AJ107" i="1"/>
  <c r="AH107" i="1"/>
  <c r="AK107" i="1" s="1"/>
  <c r="V16" i="1"/>
  <c r="V67" i="1" s="1"/>
  <c r="X67" i="1" s="1"/>
  <c r="V251" i="1"/>
  <c r="X19" i="1"/>
  <c r="AD19" i="1"/>
  <c r="V78" i="1"/>
  <c r="W19" i="1"/>
  <c r="D16" i="4"/>
  <c r="G14" i="4"/>
  <c r="F19" i="4"/>
  <c r="E27" i="4"/>
  <c r="F9" i="4"/>
  <c r="F30" i="4"/>
  <c r="E4" i="4"/>
  <c r="E21" i="4"/>
  <c r="D9" i="4"/>
  <c r="G46" i="4"/>
  <c r="E18" i="4"/>
  <c r="F52" i="4"/>
  <c r="Y19" i="1"/>
  <c r="AH116" i="1"/>
  <c r="AK116" i="1" s="1"/>
  <c r="D10" i="4"/>
  <c r="G17" i="4"/>
  <c r="D14" i="4"/>
  <c r="F24" i="4"/>
  <c r="E57" i="4"/>
  <c r="D52" i="4"/>
  <c r="F45" i="4"/>
  <c r="E40" i="4"/>
  <c r="D35" i="4"/>
  <c r="E6" i="4"/>
  <c r="G32" i="4"/>
  <c r="D22" i="4"/>
  <c r="F32" i="4"/>
  <c r="AI118" i="1"/>
  <c r="E53" i="4"/>
  <c r="D48" i="4"/>
  <c r="F41" i="4"/>
  <c r="E36" i="4"/>
  <c r="D31" i="4"/>
  <c r="E14" i="4"/>
  <c r="G30" i="4"/>
  <c r="F4" i="4"/>
  <c r="E19" i="4"/>
  <c r="F34" i="4"/>
  <c r="E25" i="4"/>
  <c r="D20" i="4"/>
  <c r="F13" i="4"/>
  <c r="E8" i="4"/>
  <c r="D3" i="4"/>
  <c r="F11" i="4"/>
  <c r="G48" i="4"/>
  <c r="G16" i="4"/>
  <c r="E55" i="4"/>
  <c r="F28" i="4"/>
  <c r="G31" i="4"/>
  <c r="G49" i="4"/>
  <c r="D46" i="4"/>
  <c r="E51" i="4"/>
  <c r="F56" i="4"/>
  <c r="AA124" i="1"/>
  <c r="F50" i="4"/>
  <c r="F18" i="4"/>
  <c r="E41" i="4"/>
  <c r="E9" i="4"/>
  <c r="D36" i="4"/>
  <c r="D4" i="4"/>
  <c r="F29" i="4"/>
  <c r="E56" i="4"/>
  <c r="E24" i="4"/>
  <c r="D51" i="4"/>
  <c r="D19" i="4"/>
  <c r="D33" i="4"/>
  <c r="E38" i="4"/>
  <c r="F43" i="4"/>
  <c r="G56" i="4"/>
  <c r="G40" i="4"/>
  <c r="G24" i="4"/>
  <c r="G8" i="4"/>
  <c r="D54" i="4"/>
  <c r="E59" i="4"/>
  <c r="F46" i="4"/>
  <c r="F14" i="4"/>
  <c r="E37" i="4"/>
  <c r="E5" i="4"/>
  <c r="D32" i="4"/>
  <c r="F57" i="4"/>
  <c r="F25" i="4"/>
  <c r="E52" i="4"/>
  <c r="E20" i="4"/>
  <c r="D47" i="4"/>
  <c r="D15" i="4"/>
  <c r="D41" i="4"/>
  <c r="E46" i="4"/>
  <c r="F51" i="4"/>
  <c r="G54" i="4"/>
  <c r="G38" i="4"/>
  <c r="G22" i="4"/>
  <c r="G6" i="4"/>
  <c r="F23" i="4"/>
  <c r="E39" i="4"/>
  <c r="D29" i="4"/>
  <c r="G47" i="4"/>
  <c r="G59" i="4"/>
  <c r="G29" i="4"/>
  <c r="Y17" i="1"/>
  <c r="F39" i="4"/>
  <c r="E34" i="4"/>
  <c r="D26" i="4"/>
  <c r="F47" i="4"/>
  <c r="F44" i="4"/>
  <c r="F36" i="4"/>
  <c r="F60" i="4"/>
  <c r="D53" i="4"/>
  <c r="D37" i="4"/>
  <c r="E26" i="4"/>
  <c r="F31" i="4"/>
  <c r="Z124" i="1"/>
  <c r="G45" i="4"/>
  <c r="G21" i="4"/>
  <c r="G19" i="4"/>
  <c r="G23" i="4"/>
  <c r="G9" i="4"/>
  <c r="G41" i="4"/>
  <c r="F58" i="4"/>
  <c r="F42" i="4"/>
  <c r="F26" i="4"/>
  <c r="F10" i="4"/>
  <c r="E49" i="4"/>
  <c r="E33" i="4"/>
  <c r="E17" i="4"/>
  <c r="D60" i="4"/>
  <c r="D44" i="4"/>
  <c r="D28" i="4"/>
  <c r="D12" i="4"/>
  <c r="F53" i="4"/>
  <c r="F37" i="4"/>
  <c r="F21" i="4"/>
  <c r="F5" i="4"/>
  <c r="E48" i="4"/>
  <c r="E32" i="4"/>
  <c r="E16" i="4"/>
  <c r="D59" i="4"/>
  <c r="D43" i="4"/>
  <c r="D27" i="4"/>
  <c r="D11" i="4"/>
  <c r="D17" i="4"/>
  <c r="D49" i="4"/>
  <c r="E22" i="4"/>
  <c r="E54" i="4"/>
  <c r="F27" i="4"/>
  <c r="F59" i="4"/>
  <c r="G60" i="4"/>
  <c r="G52" i="4"/>
  <c r="G44" i="4"/>
  <c r="G36" i="4"/>
  <c r="G28" i="4"/>
  <c r="G20" i="4"/>
  <c r="G12" i="4"/>
  <c r="G4" i="4"/>
  <c r="F7" i="4"/>
  <c r="D58" i="4"/>
  <c r="X46" i="1"/>
  <c r="AA6" i="1" s="1"/>
  <c r="D13" i="4"/>
  <c r="F15" i="4"/>
  <c r="E23" i="4"/>
  <c r="E15" i="4"/>
  <c r="E58" i="4"/>
  <c r="D18" i="4"/>
  <c r="E7" i="4"/>
  <c r="E47" i="4"/>
  <c r="D21" i="4"/>
  <c r="B23" i="10"/>
  <c r="G7" i="4"/>
  <c r="G53" i="4"/>
  <c r="G35" i="4"/>
  <c r="G25" i="4"/>
  <c r="G57" i="4"/>
  <c r="D30" i="4"/>
  <c r="E3" i="4"/>
  <c r="E35" i="4"/>
  <c r="F8" i="4"/>
  <c r="F40" i="4"/>
  <c r="D6" i="4"/>
  <c r="D38" i="4"/>
  <c r="E11" i="4"/>
  <c r="E43" i="4"/>
  <c r="F16" i="4"/>
  <c r="F48" i="4"/>
  <c r="AB124" i="1"/>
  <c r="Y46" i="1"/>
  <c r="F54" i="4"/>
  <c r="F38" i="4"/>
  <c r="F22" i="4"/>
  <c r="F6" i="4"/>
  <c r="E45" i="4"/>
  <c r="E29" i="4"/>
  <c r="E13" i="4"/>
  <c r="D56" i="4"/>
  <c r="D40" i="4"/>
  <c r="D24" i="4"/>
  <c r="D8" i="4"/>
  <c r="F49" i="4"/>
  <c r="F33" i="4"/>
  <c r="F17" i="4"/>
  <c r="E60" i="4"/>
  <c r="E44" i="4"/>
  <c r="E28" i="4"/>
  <c r="E12" i="4"/>
  <c r="D55" i="4"/>
  <c r="D39" i="4"/>
  <c r="D23" i="4"/>
  <c r="D7" i="4"/>
  <c r="D25" i="4"/>
  <c r="D57" i="4"/>
  <c r="E30" i="4"/>
  <c r="F3" i="4"/>
  <c r="F35" i="4"/>
  <c r="AE124" i="1"/>
  <c r="G58" i="4"/>
  <c r="G50" i="4"/>
  <c r="G42" i="4"/>
  <c r="G34" i="4"/>
  <c r="G26" i="4"/>
  <c r="G18" i="4"/>
  <c r="G10" i="4"/>
  <c r="F55" i="4"/>
  <c r="E50" i="4"/>
  <c r="D42" i="4"/>
  <c r="F20" i="4"/>
  <c r="E10" i="4"/>
  <c r="D50" i="4"/>
  <c r="D45" i="4"/>
  <c r="D34" i="4"/>
  <c r="E31" i="4"/>
  <c r="F12" i="4"/>
  <c r="E42" i="4"/>
  <c r="D5" i="4"/>
  <c r="AF124" i="1"/>
  <c r="G39" i="4"/>
  <c r="G11" i="4"/>
  <c r="G13" i="4"/>
  <c r="G3" i="4"/>
  <c r="G55" i="4"/>
  <c r="AC124" i="1"/>
  <c r="AD124" i="1"/>
  <c r="AG124" i="1"/>
  <c r="Y124" i="1"/>
  <c r="G43" i="4"/>
  <c r="G27" i="4"/>
  <c r="G5" i="4"/>
  <c r="G51" i="4"/>
  <c r="G37" i="4"/>
  <c r="G15" i="4"/>
  <c r="AJ116" i="1"/>
  <c r="AL113" i="1"/>
  <c r="AK113" i="1"/>
  <c r="AH118" i="1"/>
  <c r="AK118" i="1" s="1"/>
  <c r="AM108" i="1"/>
  <c r="AL108" i="1"/>
  <c r="AI117" i="1"/>
  <c r="AH119" i="1"/>
  <c r="AK119" i="1" s="1"/>
  <c r="AJ118" i="1"/>
  <c r="AL110" i="1"/>
  <c r="AI119" i="1"/>
  <c r="V3" i="1"/>
  <c r="AD3" i="1" s="1"/>
  <c r="AM114" i="1"/>
  <c r="AK114" i="1"/>
  <c r="AJ115" i="1"/>
  <c r="AM112" i="1"/>
  <c r="AK112" i="1"/>
  <c r="AL114" i="1"/>
  <c r="AI115" i="1"/>
  <c r="AJ111" i="1"/>
  <c r="AH111" i="1"/>
  <c r="F11" i="6"/>
  <c r="AD2" i="1"/>
  <c r="AI116" i="1"/>
  <c r="AI111" i="1"/>
  <c r="AJ119" i="1"/>
  <c r="AJ117" i="1"/>
  <c r="AH115" i="1"/>
  <c r="AH117" i="1"/>
  <c r="AL148" i="1" l="1"/>
  <c r="AA78" i="1"/>
  <c r="Z78" i="1"/>
  <c r="AB78" i="1"/>
  <c r="AA86" i="1"/>
  <c r="F62" i="10" s="1"/>
  <c r="Z86" i="1"/>
  <c r="E62" i="10" s="1"/>
  <c r="AB86" i="1"/>
  <c r="G62" i="10" s="1"/>
  <c r="AA100" i="1"/>
  <c r="F76" i="10" s="1"/>
  <c r="AB100" i="1"/>
  <c r="G76" i="10" s="1"/>
  <c r="Z100" i="1"/>
  <c r="Z93" i="1"/>
  <c r="E69" i="10" s="1"/>
  <c r="AA93" i="1"/>
  <c r="F69" i="10" s="1"/>
  <c r="AB93" i="1"/>
  <c r="AL146" i="1"/>
  <c r="AK134" i="1"/>
  <c r="AM152" i="1"/>
  <c r="AL152" i="1"/>
  <c r="AL154" i="1"/>
  <c r="AM153" i="1"/>
  <c r="AM148" i="1"/>
  <c r="AL151" i="1"/>
  <c r="AL153" i="1"/>
  <c r="AM154" i="1"/>
  <c r="AL150" i="1"/>
  <c r="AM150" i="1"/>
  <c r="AM149" i="1"/>
  <c r="AM151" i="1"/>
  <c r="AL149" i="1"/>
  <c r="AM110" i="1"/>
  <c r="AL144" i="1"/>
  <c r="AM146" i="1"/>
  <c r="AL145" i="1"/>
  <c r="AM147" i="1"/>
  <c r="AL147" i="1"/>
  <c r="AK145" i="1"/>
  <c r="AK146" i="1"/>
  <c r="AK144" i="1"/>
  <c r="AM109" i="1"/>
  <c r="AL109" i="1"/>
  <c r="A69" i="10"/>
  <c r="AL131" i="1"/>
  <c r="W70" i="1"/>
  <c r="W68" i="1"/>
  <c r="Y67" i="1"/>
  <c r="Z67" i="1"/>
  <c r="A45" i="10"/>
  <c r="A42" i="10"/>
  <c r="V263" i="1"/>
  <c r="Y263" i="1" s="1"/>
  <c r="AD245" i="1"/>
  <c r="AM134" i="1"/>
  <c r="AL134" i="1"/>
  <c r="AM133" i="1"/>
  <c r="AL133" i="1"/>
  <c r="AM131" i="1"/>
  <c r="AM128" i="1"/>
  <c r="AK129" i="1"/>
  <c r="AK130" i="1"/>
  <c r="AL130" i="1"/>
  <c r="AL128" i="1"/>
  <c r="AK132" i="1"/>
  <c r="AL129" i="1"/>
  <c r="AL132" i="1"/>
  <c r="AK123" i="1"/>
  <c r="AM123" i="1"/>
  <c r="AM127" i="1"/>
  <c r="AL127" i="1"/>
  <c r="W53" i="1"/>
  <c r="V53" i="1"/>
  <c r="X30" i="1"/>
  <c r="F13" i="6" s="1"/>
  <c r="AK126" i="1"/>
  <c r="AL125" i="1"/>
  <c r="AM126" i="1"/>
  <c r="AM125" i="1"/>
  <c r="D23" i="10"/>
  <c r="Y3" i="1"/>
  <c r="X3" i="1"/>
  <c r="A54" i="10"/>
  <c r="A76" i="10"/>
  <c r="AK111" i="1"/>
  <c r="AA58" i="1"/>
  <c r="F35" i="10" s="1"/>
  <c r="C23" i="10"/>
  <c r="AA47" i="1"/>
  <c r="F24" i="10" s="1"/>
  <c r="AA59" i="1"/>
  <c r="F36" i="10" s="1"/>
  <c r="Z251" i="1"/>
  <c r="X251" i="1"/>
  <c r="Y251" i="1"/>
  <c r="Y16" i="1"/>
  <c r="V250" i="1"/>
  <c r="V84" i="1"/>
  <c r="C43" i="10"/>
  <c r="V91" i="1"/>
  <c r="V76" i="1"/>
  <c r="Z76" i="1" s="1"/>
  <c r="V98" i="1"/>
  <c r="W17" i="1"/>
  <c r="X17" i="1"/>
  <c r="AC17" i="1" s="1"/>
  <c r="AD17" i="1"/>
  <c r="AE17" i="1" s="1"/>
  <c r="V83" i="1"/>
  <c r="V90" i="1"/>
  <c r="V75" i="1"/>
  <c r="AA75" i="1" s="1"/>
  <c r="V97" i="1"/>
  <c r="X16" i="1"/>
  <c r="W16" i="1"/>
  <c r="AD16" i="1"/>
  <c r="B24" i="10"/>
  <c r="U47" i="1"/>
  <c r="B25" i="10"/>
  <c r="A35" i="10"/>
  <c r="A17" i="10"/>
  <c r="A101" i="10" s="1"/>
  <c r="X58" i="1"/>
  <c r="C35" i="10" s="1"/>
  <c r="X59" i="1"/>
  <c r="C36" i="10" s="1"/>
  <c r="A36" i="10"/>
  <c r="A18" i="10"/>
  <c r="A100" i="10" s="1"/>
  <c r="B5" i="10"/>
  <c r="C5" i="10"/>
  <c r="D5" i="10"/>
  <c r="I5" i="10"/>
  <c r="A24" i="10"/>
  <c r="A6" i="10"/>
  <c r="AM121" i="1"/>
  <c r="AL121" i="1"/>
  <c r="AA245" i="1"/>
  <c r="B97" i="10" s="1"/>
  <c r="A97" i="10"/>
  <c r="X235" i="1"/>
  <c r="Y235" i="1" s="1"/>
  <c r="Z244" i="1" s="1"/>
  <c r="V262" i="1" s="1"/>
  <c r="W236" i="1"/>
  <c r="V236" i="1"/>
  <c r="AK122" i="1"/>
  <c r="E23" i="10"/>
  <c r="AM122" i="1"/>
  <c r="AL120" i="1"/>
  <c r="AK120" i="1"/>
  <c r="A62" i="10"/>
  <c r="Z58" i="1"/>
  <c r="E35" i="10" s="1"/>
  <c r="Z59" i="1"/>
  <c r="E36" i="10" s="1"/>
  <c r="Y59" i="1"/>
  <c r="D36" i="10" s="1"/>
  <c r="Y58" i="1"/>
  <c r="D35" i="10" s="1"/>
  <c r="AM107" i="1"/>
  <c r="AL107" i="1"/>
  <c r="E45" i="10"/>
  <c r="C45" i="10"/>
  <c r="AL116" i="1"/>
  <c r="D45" i="10"/>
  <c r="AE19" i="1"/>
  <c r="X31" i="1" s="1"/>
  <c r="F14" i="6" s="1"/>
  <c r="AB19" i="1"/>
  <c r="AA19" i="1"/>
  <c r="Z19" i="1"/>
  <c r="AC19" i="1"/>
  <c r="AA30" i="1"/>
  <c r="AL118" i="1"/>
  <c r="AM116" i="1"/>
  <c r="AJ124" i="1"/>
  <c r="Y47" i="1"/>
  <c r="D24" i="10" s="1"/>
  <c r="AH124" i="1"/>
  <c r="AK124" i="1" s="1"/>
  <c r="Z47" i="1"/>
  <c r="E24" i="10" s="1"/>
  <c r="AI124" i="1"/>
  <c r="X47" i="1"/>
  <c r="C24" i="10" s="1"/>
  <c r="AM118" i="1"/>
  <c r="AC2" i="1"/>
  <c r="AM119" i="1"/>
  <c r="AL119" i="1"/>
  <c r="AL115" i="1"/>
  <c r="AM115" i="1"/>
  <c r="AK117" i="1"/>
  <c r="AL117" i="1"/>
  <c r="AC3" i="1"/>
  <c r="AK115" i="1"/>
  <c r="AM117" i="1"/>
  <c r="AL111" i="1"/>
  <c r="AM111" i="1"/>
  <c r="AA76" i="1" l="1"/>
  <c r="Z97" i="1"/>
  <c r="AA97" i="1"/>
  <c r="AB97" i="1"/>
  <c r="AA91" i="1"/>
  <c r="AB91" i="1"/>
  <c r="Z91" i="1"/>
  <c r="AB76" i="1"/>
  <c r="G52" i="10" s="1"/>
  <c r="AA90" i="1"/>
  <c r="Z90" i="1"/>
  <c r="AB90" i="1"/>
  <c r="Z98" i="1"/>
  <c r="AB98" i="1"/>
  <c r="AA98" i="1"/>
  <c r="AA83" i="1"/>
  <c r="Z83" i="1"/>
  <c r="AB83" i="1"/>
  <c r="AB84" i="1"/>
  <c r="AA84" i="1"/>
  <c r="Z84" i="1"/>
  <c r="Z75" i="1"/>
  <c r="E51" i="10" s="1"/>
  <c r="AB75" i="1"/>
  <c r="G51" i="10" s="1"/>
  <c r="X93" i="1"/>
  <c r="C69" i="10" s="1"/>
  <c r="G69" i="10"/>
  <c r="W93" i="1"/>
  <c r="B69" i="10" s="1"/>
  <c r="Y93" i="1"/>
  <c r="D69" i="10" s="1"/>
  <c r="G54" i="10"/>
  <c r="Z263" i="1"/>
  <c r="W67" i="1"/>
  <c r="C42" i="10"/>
  <c r="X263" i="1"/>
  <c r="F100" i="10"/>
  <c r="A117" i="10"/>
  <c r="A133" i="10" s="1"/>
  <c r="D100" i="10"/>
  <c r="G100" i="10"/>
  <c r="E100" i="10"/>
  <c r="A118" i="10"/>
  <c r="A134" i="10" s="1"/>
  <c r="G101" i="10"/>
  <c r="F101" i="10"/>
  <c r="E101" i="10"/>
  <c r="D101" i="10"/>
  <c r="F97" i="10"/>
  <c r="AC245" i="1"/>
  <c r="D97" i="10" s="1"/>
  <c r="X29" i="1"/>
  <c r="F12" i="6" s="1"/>
  <c r="A51" i="10"/>
  <c r="F51" i="10"/>
  <c r="A52" i="10"/>
  <c r="F52" i="10"/>
  <c r="E52" i="10"/>
  <c r="V54" i="1"/>
  <c r="W54" i="1"/>
  <c r="X23" i="1"/>
  <c r="F6" i="6" s="1"/>
  <c r="F54" i="10"/>
  <c r="A113" i="10"/>
  <c r="A130" i="10" s="1"/>
  <c r="A16" i="24" s="1"/>
  <c r="A160" i="10"/>
  <c r="A175" i="10" s="1"/>
  <c r="A189" i="10" s="1"/>
  <c r="Y48" i="1"/>
  <c r="D25" i="10" s="1"/>
  <c r="AA48" i="1"/>
  <c r="F25" i="10" s="1"/>
  <c r="Z16" i="1"/>
  <c r="Z17" i="1"/>
  <c r="AE16" i="1"/>
  <c r="Y250" i="1"/>
  <c r="Z250" i="1"/>
  <c r="X250" i="1"/>
  <c r="X262" i="1"/>
  <c r="Y262" i="1"/>
  <c r="Z262" i="1"/>
  <c r="W251" i="1"/>
  <c r="X48" i="1"/>
  <c r="C25" i="10" s="1"/>
  <c r="Z48" i="1"/>
  <c r="E25" i="10" s="1"/>
  <c r="AA17" i="1"/>
  <c r="AA16" i="1"/>
  <c r="B28" i="10"/>
  <c r="U51" i="1"/>
  <c r="A66" i="10"/>
  <c r="AB16" i="1"/>
  <c r="A3" i="24"/>
  <c r="A19" i="24" s="1"/>
  <c r="D42" i="10"/>
  <c r="E42" i="10"/>
  <c r="AB17" i="1"/>
  <c r="A67" i="10"/>
  <c r="B26" i="10"/>
  <c r="U49" i="1"/>
  <c r="A73" i="10"/>
  <c r="A79" i="10" s="1"/>
  <c r="S2" i="24" s="1"/>
  <c r="A59" i="10"/>
  <c r="A4" i="24"/>
  <c r="D43" i="10"/>
  <c r="E43" i="10"/>
  <c r="B27" i="10"/>
  <c r="U50" i="1"/>
  <c r="AC16" i="1"/>
  <c r="A74" i="10"/>
  <c r="A80" i="10" s="1"/>
  <c r="T2" i="24" s="1"/>
  <c r="A60" i="10"/>
  <c r="J5" i="10"/>
  <c r="B18" i="10"/>
  <c r="C18" i="10"/>
  <c r="D18" i="10"/>
  <c r="I18" i="10"/>
  <c r="D17" i="10"/>
  <c r="B17" i="10"/>
  <c r="C17" i="10"/>
  <c r="I17" i="10"/>
  <c r="C6" i="10"/>
  <c r="B6" i="10"/>
  <c r="I6" i="10"/>
  <c r="D6" i="10"/>
  <c r="H5" i="10"/>
  <c r="G5" i="10"/>
  <c r="E5" i="10"/>
  <c r="A7" i="10"/>
  <c r="A25" i="10"/>
  <c r="F5" i="10"/>
  <c r="W78" i="1"/>
  <c r="AA244" i="1"/>
  <c r="B96" i="10" s="1"/>
  <c r="A96" i="10"/>
  <c r="AB245" i="1"/>
  <c r="C97" i="10" s="1"/>
  <c r="E97" i="10"/>
  <c r="B175" i="10" s="1"/>
  <c r="W237" i="1"/>
  <c r="V237" i="1"/>
  <c r="X236" i="1"/>
  <c r="Y236" i="1" s="1"/>
  <c r="Z243" i="1" s="1"/>
  <c r="V261" i="1" s="1"/>
  <c r="AD244" i="1"/>
  <c r="E96" i="10" s="1"/>
  <c r="B174" i="10" s="1"/>
  <c r="AE244" i="1"/>
  <c r="F96" i="10" s="1"/>
  <c r="X100" i="1"/>
  <c r="C76" i="10" s="1"/>
  <c r="E76" i="10"/>
  <c r="Y100" i="1"/>
  <c r="D76" i="10" s="1"/>
  <c r="W100" i="1"/>
  <c r="B76" i="10" s="1"/>
  <c r="W86" i="1"/>
  <c r="B62" i="10" s="1"/>
  <c r="X86" i="1"/>
  <c r="C62" i="10" s="1"/>
  <c r="Y86" i="1"/>
  <c r="D62" i="10" s="1"/>
  <c r="AA31" i="1"/>
  <c r="AA27" i="1"/>
  <c r="X27" i="1" s="1"/>
  <c r="B45" i="10"/>
  <c r="U52" i="1"/>
  <c r="AL124" i="1"/>
  <c r="AM124" i="1"/>
  <c r="W9" i="1" l="1"/>
  <c r="W83" i="1"/>
  <c r="B59" i="10" s="1"/>
  <c r="W263" i="1"/>
  <c r="B100" i="10"/>
  <c r="C100" i="10" s="1"/>
  <c r="A195" i="10"/>
  <c r="C134" i="10"/>
  <c r="C20" i="24" s="1"/>
  <c r="D134" i="10"/>
  <c r="D20" i="24" s="1"/>
  <c r="B134" i="10"/>
  <c r="B20" i="24" s="1"/>
  <c r="D133" i="10"/>
  <c r="D19" i="24" s="1"/>
  <c r="C133" i="10"/>
  <c r="C19" i="24" s="1"/>
  <c r="A194" i="10"/>
  <c r="B133" i="10"/>
  <c r="B19" i="24" s="1"/>
  <c r="B101" i="10"/>
  <c r="H101" i="10" s="1"/>
  <c r="I101" i="10" s="1"/>
  <c r="D118" i="10"/>
  <c r="F118" i="10"/>
  <c r="C4" i="24" s="1"/>
  <c r="G118" i="10"/>
  <c r="D4" i="24" s="1"/>
  <c r="E118" i="10"/>
  <c r="D117" i="10"/>
  <c r="E117" i="10"/>
  <c r="F117" i="10"/>
  <c r="C3" i="24" s="1"/>
  <c r="G117" i="10"/>
  <c r="D3" i="24" s="1"/>
  <c r="D130" i="10"/>
  <c r="A146" i="10"/>
  <c r="A207" i="10" s="1"/>
  <c r="B43" i="10"/>
  <c r="F130" i="10"/>
  <c r="C16" i="24" s="1"/>
  <c r="G130" i="10"/>
  <c r="D16" i="24" s="1"/>
  <c r="E130" i="10"/>
  <c r="A33" i="18"/>
  <c r="W55" i="1"/>
  <c r="V55" i="1"/>
  <c r="W75" i="1"/>
  <c r="B51" i="10" s="1"/>
  <c r="C160" i="10"/>
  <c r="B160" i="10"/>
  <c r="A112" i="10"/>
  <c r="A129" i="10" s="1"/>
  <c r="A15" i="24" s="1"/>
  <c r="A159" i="10"/>
  <c r="A174" i="10" s="1"/>
  <c r="A188" i="10" s="1"/>
  <c r="D113" i="10"/>
  <c r="D33" i="18" s="1"/>
  <c r="E113" i="10"/>
  <c r="E33" i="18" s="1"/>
  <c r="G113" i="10"/>
  <c r="G33" i="18" s="1"/>
  <c r="F113" i="10"/>
  <c r="F33" i="18" s="1"/>
  <c r="A26" i="10"/>
  <c r="AA49" i="1"/>
  <c r="F26" i="10" s="1"/>
  <c r="W76" i="1"/>
  <c r="B52" i="10" s="1"/>
  <c r="W250" i="1"/>
  <c r="Y261" i="1"/>
  <c r="X261" i="1"/>
  <c r="Z261" i="1"/>
  <c r="Y49" i="1"/>
  <c r="D26" i="10" s="1"/>
  <c r="W262" i="1"/>
  <c r="B42" i="10"/>
  <c r="Z49" i="1"/>
  <c r="E26" i="10" s="1"/>
  <c r="X49" i="1"/>
  <c r="C26" i="10" s="1"/>
  <c r="A8" i="10"/>
  <c r="C8" i="10" s="1"/>
  <c r="Y76" i="1"/>
  <c r="D52" i="10" s="1"/>
  <c r="Y75" i="1"/>
  <c r="D51" i="10" s="1"/>
  <c r="X75" i="1"/>
  <c r="C51" i="10" s="1"/>
  <c r="G66" i="10"/>
  <c r="Y90" i="1"/>
  <c r="D66" i="10" s="1"/>
  <c r="E59" i="10"/>
  <c r="E73" i="10"/>
  <c r="W97" i="1"/>
  <c r="B73" i="10" s="1"/>
  <c r="G60" i="10"/>
  <c r="Y84" i="1"/>
  <c r="D60" i="10" s="1"/>
  <c r="E74" i="10"/>
  <c r="W98" i="1"/>
  <c r="B74" i="10" s="1"/>
  <c r="G59" i="10"/>
  <c r="Y83" i="1"/>
  <c r="D59" i="10" s="1"/>
  <c r="F73" i="10"/>
  <c r="X97" i="1"/>
  <c r="C73" i="10" s="1"/>
  <c r="W91" i="1"/>
  <c r="B67" i="10" s="1"/>
  <c r="E67" i="10"/>
  <c r="X76" i="1"/>
  <c r="C52" i="10" s="1"/>
  <c r="H6" i="10"/>
  <c r="F60" i="10"/>
  <c r="X84" i="1"/>
  <c r="C60" i="10" s="1"/>
  <c r="G74" i="10"/>
  <c r="Y98" i="1"/>
  <c r="D74" i="10" s="1"/>
  <c r="F6" i="10"/>
  <c r="W84" i="1"/>
  <c r="B60" i="10" s="1"/>
  <c r="E60" i="10"/>
  <c r="F74" i="10"/>
  <c r="X98" i="1"/>
  <c r="C74" i="10" s="1"/>
  <c r="F67" i="10"/>
  <c r="X91" i="1"/>
  <c r="C67" i="10" s="1"/>
  <c r="F66" i="10"/>
  <c r="X90" i="1"/>
  <c r="C66" i="10" s="1"/>
  <c r="F59" i="10"/>
  <c r="X83" i="1"/>
  <c r="C59" i="10" s="1"/>
  <c r="G73" i="10"/>
  <c r="Y97" i="1"/>
  <c r="D73" i="10" s="1"/>
  <c r="G67" i="10"/>
  <c r="Y91" i="1"/>
  <c r="D67" i="10" s="1"/>
  <c r="W90" i="1"/>
  <c r="B66" i="10" s="1"/>
  <c r="E66" i="10"/>
  <c r="F18" i="10"/>
  <c r="E17" i="10"/>
  <c r="E6" i="10"/>
  <c r="G6" i="10"/>
  <c r="J17" i="10"/>
  <c r="B29" i="10"/>
  <c r="J18" i="10"/>
  <c r="H18" i="10"/>
  <c r="I7" i="10"/>
  <c r="C7" i="10"/>
  <c r="B7" i="10"/>
  <c r="D7" i="10"/>
  <c r="J6" i="10"/>
  <c r="G17" i="10"/>
  <c r="F17" i="10"/>
  <c r="E18" i="10"/>
  <c r="G18" i="10"/>
  <c r="H17" i="10"/>
  <c r="X78" i="1"/>
  <c r="X33" i="1" s="1"/>
  <c r="AA243" i="1"/>
  <c r="B95" i="10" s="1"/>
  <c r="A95" i="10"/>
  <c r="AC244" i="1"/>
  <c r="D96" i="10" s="1"/>
  <c r="AB244" i="1"/>
  <c r="C96" i="10" s="1"/>
  <c r="AE243" i="1"/>
  <c r="F95" i="10" s="1"/>
  <c r="AD243" i="1"/>
  <c r="W238" i="1"/>
  <c r="X237" i="1"/>
  <c r="Y237" i="1" s="1"/>
  <c r="Z242" i="1" s="1"/>
  <c r="V260" i="1" s="1"/>
  <c r="V238" i="1"/>
  <c r="F10" i="6"/>
  <c r="B54" i="10"/>
  <c r="E54" i="10"/>
  <c r="Y78" i="1"/>
  <c r="X34" i="1" s="1"/>
  <c r="B80" i="10" l="1"/>
  <c r="T3" i="24" s="1"/>
  <c r="C79" i="10"/>
  <c r="S4" i="24" s="1"/>
  <c r="C80" i="10"/>
  <c r="T4" i="24" s="1"/>
  <c r="B79" i="10"/>
  <c r="S3" i="24" s="1"/>
  <c r="B16" i="24"/>
  <c r="E16" i="24" s="1"/>
  <c r="B189" i="10"/>
  <c r="B4" i="24"/>
  <c r="E4" i="24" s="1"/>
  <c r="B3" i="24"/>
  <c r="E3" i="24" s="1"/>
  <c r="H100" i="10"/>
  <c r="I100" i="10" s="1"/>
  <c r="C207" i="10"/>
  <c r="D207" i="10"/>
  <c r="U21" i="24" s="1"/>
  <c r="R21" i="24"/>
  <c r="E207" i="10"/>
  <c r="V21" i="24" s="1"/>
  <c r="D195" i="10"/>
  <c r="U9" i="24" s="1"/>
  <c r="C195" i="10"/>
  <c r="R9" i="24"/>
  <c r="E195" i="10"/>
  <c r="V9" i="24" s="1"/>
  <c r="C194" i="10"/>
  <c r="R8" i="24"/>
  <c r="D194" i="10"/>
  <c r="U8" i="24" s="1"/>
  <c r="E194" i="10"/>
  <c r="V8" i="24" s="1"/>
  <c r="E20" i="24"/>
  <c r="C101" i="10"/>
  <c r="E19" i="24"/>
  <c r="B117" i="10"/>
  <c r="H117" i="10" s="1"/>
  <c r="I117" i="10" s="1"/>
  <c r="B118" i="10"/>
  <c r="H118" i="10" s="1"/>
  <c r="I118" i="10" s="1"/>
  <c r="D129" i="10"/>
  <c r="A145" i="10"/>
  <c r="A206" i="10" s="1"/>
  <c r="B146" i="10"/>
  <c r="B32" i="24" s="1"/>
  <c r="C146" i="10"/>
  <c r="C32" i="24" s="1"/>
  <c r="D146" i="10"/>
  <c r="D32" i="24" s="1"/>
  <c r="E129" i="10"/>
  <c r="F129" i="10"/>
  <c r="C15" i="24" s="1"/>
  <c r="G129" i="10"/>
  <c r="D15" i="24" s="1"/>
  <c r="B130" i="10"/>
  <c r="H130" i="10" s="1"/>
  <c r="I130" i="10" s="1"/>
  <c r="A32" i="18"/>
  <c r="W56" i="1"/>
  <c r="V56" i="1"/>
  <c r="AA33" i="1"/>
  <c r="F16" i="6"/>
  <c r="C159" i="10"/>
  <c r="B159" i="10"/>
  <c r="A111" i="10"/>
  <c r="A128" i="10" s="1"/>
  <c r="A14" i="24" s="1"/>
  <c r="A158" i="10"/>
  <c r="A173" i="10" s="1"/>
  <c r="A187" i="10" s="1"/>
  <c r="B113" i="10"/>
  <c r="C175" i="10" s="1"/>
  <c r="C189" i="10" s="1"/>
  <c r="F112" i="10"/>
  <c r="F32" i="18" s="1"/>
  <c r="E112" i="10"/>
  <c r="E32" i="18" s="1"/>
  <c r="D112" i="10"/>
  <c r="D32" i="18" s="1"/>
  <c r="G112" i="10"/>
  <c r="G32" i="18" s="1"/>
  <c r="Z51" i="1"/>
  <c r="E28" i="10" s="1"/>
  <c r="AA50" i="1"/>
  <c r="F27" i="10" s="1"/>
  <c r="W261" i="1"/>
  <c r="Z260" i="1"/>
  <c r="X260" i="1"/>
  <c r="Y260" i="1"/>
  <c r="B8" i="10"/>
  <c r="G8" i="10" s="1"/>
  <c r="A9" i="10"/>
  <c r="I9" i="10" s="1"/>
  <c r="X50" i="1"/>
  <c r="C27" i="10" s="1"/>
  <c r="Y50" i="1"/>
  <c r="D27" i="10" s="1"/>
  <c r="A27" i="10"/>
  <c r="Z50" i="1"/>
  <c r="E27" i="10" s="1"/>
  <c r="I8" i="10"/>
  <c r="D8" i="10"/>
  <c r="H8" i="10" s="1"/>
  <c r="C54" i="10"/>
  <c r="B30" i="10"/>
  <c r="U53" i="1"/>
  <c r="B31" i="10"/>
  <c r="U54" i="1"/>
  <c r="F7" i="10"/>
  <c r="J7" i="10"/>
  <c r="H7" i="10"/>
  <c r="G7" i="10"/>
  <c r="E7" i="10"/>
  <c r="AA242" i="1"/>
  <c r="B94" i="10" s="1"/>
  <c r="A94" i="10"/>
  <c r="AB243" i="1"/>
  <c r="C95" i="10" s="1"/>
  <c r="E95" i="10"/>
  <c r="B173" i="10" s="1"/>
  <c r="V239" i="1"/>
  <c r="W239" i="1"/>
  <c r="X238" i="1"/>
  <c r="Y238" i="1" s="1"/>
  <c r="Z241" i="1" s="1"/>
  <c r="AE242" i="1"/>
  <c r="F94" i="10" s="1"/>
  <c r="AD242" i="1"/>
  <c r="AC243" i="1"/>
  <c r="D95" i="10" s="1"/>
  <c r="F17" i="6"/>
  <c r="D54" i="10"/>
  <c r="AA34" i="1"/>
  <c r="X63" i="1" l="1"/>
  <c r="V259" i="1"/>
  <c r="Y259" i="1" s="1"/>
  <c r="AD241" i="1"/>
  <c r="B15" i="24"/>
  <c r="E15" i="24" s="1"/>
  <c r="B188" i="10"/>
  <c r="E206" i="10"/>
  <c r="V20" i="24" s="1"/>
  <c r="D206" i="10"/>
  <c r="U20" i="24" s="1"/>
  <c r="R20" i="24"/>
  <c r="C206" i="10"/>
  <c r="T9" i="24"/>
  <c r="B195" i="10"/>
  <c r="T8" i="24"/>
  <c r="B194" i="10"/>
  <c r="S8" i="24" s="1"/>
  <c r="T21" i="24"/>
  <c r="B207" i="10"/>
  <c r="S21" i="24" s="1"/>
  <c r="E32" i="24"/>
  <c r="C118" i="10"/>
  <c r="C117" i="10"/>
  <c r="D145" i="10"/>
  <c r="D31" i="24" s="1"/>
  <c r="B145" i="10"/>
  <c r="B31" i="24" s="1"/>
  <c r="C145" i="10"/>
  <c r="C31" i="24" s="1"/>
  <c r="D128" i="10"/>
  <c r="A144" i="10"/>
  <c r="A205" i="10" s="1"/>
  <c r="E128" i="10"/>
  <c r="B187" i="10" s="1"/>
  <c r="F128" i="10"/>
  <c r="C14" i="24" s="1"/>
  <c r="G128" i="10"/>
  <c r="D14" i="24" s="1"/>
  <c r="C130" i="10"/>
  <c r="B129" i="10"/>
  <c r="H129" i="10" s="1"/>
  <c r="I129" i="10" s="1"/>
  <c r="A31" i="18"/>
  <c r="W57" i="1"/>
  <c r="V57" i="1"/>
  <c r="X51" i="1"/>
  <c r="C28" i="10" s="1"/>
  <c r="A10" i="10"/>
  <c r="I10" i="10" s="1"/>
  <c r="B33" i="18"/>
  <c r="H113" i="10"/>
  <c r="H33" i="18" s="1"/>
  <c r="C113" i="10"/>
  <c r="C33" i="18" s="1"/>
  <c r="B112" i="10"/>
  <c r="C174" i="10" s="1"/>
  <c r="C188" i="10" s="1"/>
  <c r="B158" i="10"/>
  <c r="C158" i="10"/>
  <c r="E111" i="10"/>
  <c r="E31" i="18" s="1"/>
  <c r="G111" i="10"/>
  <c r="G31" i="18" s="1"/>
  <c r="D111" i="10"/>
  <c r="D31" i="18" s="1"/>
  <c r="F111" i="10"/>
  <c r="F31" i="18" s="1"/>
  <c r="A110" i="10"/>
  <c r="A127" i="10" s="1"/>
  <c r="A13" i="24" s="1"/>
  <c r="A157" i="10"/>
  <c r="A172" i="10" s="1"/>
  <c r="A186" i="10" s="1"/>
  <c r="A28" i="10"/>
  <c r="Y51" i="1"/>
  <c r="D28" i="10" s="1"/>
  <c r="B9" i="10"/>
  <c r="D9" i="10"/>
  <c r="J9" i="10" s="1"/>
  <c r="W8" i="1"/>
  <c r="X22" i="1" s="1"/>
  <c r="Y53" i="1"/>
  <c r="D30" i="10" s="1"/>
  <c r="AA51" i="1"/>
  <c r="C9" i="10"/>
  <c r="W260" i="1"/>
  <c r="F8" i="10"/>
  <c r="E8" i="10"/>
  <c r="J8" i="10"/>
  <c r="B32" i="10"/>
  <c r="U55" i="1"/>
  <c r="AA241" i="1"/>
  <c r="B93" i="10" s="1"/>
  <c r="A93" i="10"/>
  <c r="AB242" i="1"/>
  <c r="C94" i="10" s="1"/>
  <c r="E94" i="10"/>
  <c r="B172" i="10" s="1"/>
  <c r="AE241" i="1"/>
  <c r="F93" i="10" s="1"/>
  <c r="AC242" i="1"/>
  <c r="D94" i="10" s="1"/>
  <c r="X239" i="1"/>
  <c r="Y239" i="1" s="1"/>
  <c r="Z240" i="1" s="1"/>
  <c r="V258" i="1" s="1"/>
  <c r="V240" i="1"/>
  <c r="W240" i="1"/>
  <c r="Z259" i="1" l="1"/>
  <c r="X259" i="1"/>
  <c r="AB241" i="1"/>
  <c r="C93" i="10" s="1"/>
  <c r="S9" i="24"/>
  <c r="B14" i="24"/>
  <c r="E14" i="24" s="1"/>
  <c r="T20" i="24"/>
  <c r="B206" i="10"/>
  <c r="R19" i="24"/>
  <c r="E205" i="10"/>
  <c r="V19" i="24" s="1"/>
  <c r="C205" i="10"/>
  <c r="D205" i="10"/>
  <c r="U19" i="24" s="1"/>
  <c r="E31" i="24"/>
  <c r="B144" i="10"/>
  <c r="B30" i="24" s="1"/>
  <c r="C144" i="10"/>
  <c r="C30" i="24" s="1"/>
  <c r="D144" i="10"/>
  <c r="D30" i="24" s="1"/>
  <c r="D127" i="10"/>
  <c r="A143" i="10"/>
  <c r="A204" i="10" s="1"/>
  <c r="G127" i="10"/>
  <c r="D13" i="24" s="1"/>
  <c r="F127" i="10"/>
  <c r="C13" i="24" s="1"/>
  <c r="E127" i="10"/>
  <c r="B186" i="10" s="1"/>
  <c r="C129" i="10"/>
  <c r="B128" i="10"/>
  <c r="H128" i="10" s="1"/>
  <c r="I128" i="10" s="1"/>
  <c r="A30" i="18"/>
  <c r="B10" i="10"/>
  <c r="D10" i="10"/>
  <c r="J10" i="10" s="1"/>
  <c r="C10" i="10"/>
  <c r="X61" i="1"/>
  <c r="A30" i="10"/>
  <c r="Z53" i="1"/>
  <c r="E30" i="10" s="1"/>
  <c r="W7" i="1"/>
  <c r="W6" i="1"/>
  <c r="X21" i="1" s="1"/>
  <c r="I113" i="10"/>
  <c r="I33" i="18" s="1"/>
  <c r="B32" i="18"/>
  <c r="H112" i="10"/>
  <c r="H32" i="18" s="1"/>
  <c r="G9" i="10"/>
  <c r="C112" i="10"/>
  <c r="C32" i="18" s="1"/>
  <c r="B111" i="10"/>
  <c r="C157" i="10"/>
  <c r="B157" i="10"/>
  <c r="G110" i="10"/>
  <c r="G30" i="18" s="1"/>
  <c r="F110" i="10"/>
  <c r="F30" i="18" s="1"/>
  <c r="E110" i="10"/>
  <c r="E30" i="18" s="1"/>
  <c r="D110" i="10"/>
  <c r="D30" i="18" s="1"/>
  <c r="A109" i="10"/>
  <c r="A126" i="10" s="1"/>
  <c r="A12" i="24" s="1"/>
  <c r="A156" i="10"/>
  <c r="A171" i="10" s="1"/>
  <c r="A185" i="10" s="1"/>
  <c r="E9" i="10"/>
  <c r="Y61" i="1"/>
  <c r="F28" i="10"/>
  <c r="AA55" i="1"/>
  <c r="F32" i="10" s="1"/>
  <c r="X53" i="1"/>
  <c r="C30" i="10" s="1"/>
  <c r="V8" i="1"/>
  <c r="H9" i="10"/>
  <c r="F9" i="10"/>
  <c r="AA53" i="1"/>
  <c r="F30" i="10" s="1"/>
  <c r="A12" i="10"/>
  <c r="Y52" i="1"/>
  <c r="D29" i="10" s="1"/>
  <c r="AA52" i="1"/>
  <c r="F29" i="10" s="1"/>
  <c r="A29" i="10"/>
  <c r="X52" i="1"/>
  <c r="C29" i="10" s="1"/>
  <c r="Z52" i="1"/>
  <c r="E29" i="10" s="1"/>
  <c r="A11" i="10"/>
  <c r="F5" i="6"/>
  <c r="X258" i="1"/>
  <c r="Y258" i="1"/>
  <c r="Z258" i="1"/>
  <c r="B33" i="10"/>
  <c r="U56" i="1"/>
  <c r="A32" i="10"/>
  <c r="E93" i="10"/>
  <c r="B171" i="10" s="1"/>
  <c r="AA240" i="1"/>
  <c r="B92" i="10" s="1"/>
  <c r="A92" i="10"/>
  <c r="AE240" i="1"/>
  <c r="F92" i="10" s="1"/>
  <c r="AD240" i="1"/>
  <c r="E92" i="10" s="1"/>
  <c r="B170" i="10" s="1"/>
  <c r="X240" i="1"/>
  <c r="Y240" i="1" s="1"/>
  <c r="Z239" i="1" s="1"/>
  <c r="V257" i="1" s="1"/>
  <c r="W241" i="1"/>
  <c r="V241" i="1"/>
  <c r="AC241" i="1"/>
  <c r="D93" i="10" s="1"/>
  <c r="Z55" i="1"/>
  <c r="E32" i="10" s="1"/>
  <c r="W259" i="1" l="1"/>
  <c r="S20" i="24"/>
  <c r="B13" i="24"/>
  <c r="E13" i="24" s="1"/>
  <c r="T19" i="24"/>
  <c r="B205" i="10"/>
  <c r="R18" i="24"/>
  <c r="C204" i="10"/>
  <c r="D204" i="10"/>
  <c r="U18" i="24" s="1"/>
  <c r="E204" i="10"/>
  <c r="V18" i="24" s="1"/>
  <c r="E30" i="24"/>
  <c r="D126" i="10"/>
  <c r="A142" i="10"/>
  <c r="A203" i="10" s="1"/>
  <c r="B143" i="10"/>
  <c r="B29" i="24" s="1"/>
  <c r="C143" i="10"/>
  <c r="C29" i="24" s="1"/>
  <c r="D143" i="10"/>
  <c r="D29" i="24" s="1"/>
  <c r="F10" i="10"/>
  <c r="E126" i="10"/>
  <c r="B185" i="10" s="1"/>
  <c r="F126" i="10"/>
  <c r="C12" i="24" s="1"/>
  <c r="G126" i="10"/>
  <c r="D12" i="24" s="1"/>
  <c r="B127" i="10"/>
  <c r="H127" i="10" s="1"/>
  <c r="I127" i="10" s="1"/>
  <c r="C128" i="10"/>
  <c r="A29" i="18"/>
  <c r="C111" i="10"/>
  <c r="C31" i="18" s="1"/>
  <c r="C173" i="10"/>
  <c r="C187" i="10" s="1"/>
  <c r="H10" i="10"/>
  <c r="E10" i="10"/>
  <c r="G10" i="10"/>
  <c r="I112" i="10"/>
  <c r="I32" i="18" s="1"/>
  <c r="B31" i="18"/>
  <c r="H111" i="10"/>
  <c r="X35" i="1"/>
  <c r="F18" i="6" s="1"/>
  <c r="Y55" i="1"/>
  <c r="D32" i="10" s="1"/>
  <c r="AA56" i="1"/>
  <c r="F33" i="10" s="1"/>
  <c r="X55" i="1"/>
  <c r="C32" i="10" s="1"/>
  <c r="A14" i="10"/>
  <c r="D14" i="10" s="1"/>
  <c r="A31" i="10"/>
  <c r="X54" i="1"/>
  <c r="C31" i="10" s="1"/>
  <c r="Z54" i="1"/>
  <c r="E31" i="10" s="1"/>
  <c r="AA54" i="1"/>
  <c r="F31" i="10" s="1"/>
  <c r="A13" i="10"/>
  <c r="D13" i="10" s="1"/>
  <c r="Y54" i="1"/>
  <c r="D31" i="10" s="1"/>
  <c r="G109" i="10"/>
  <c r="G29" i="18" s="1"/>
  <c r="D109" i="10"/>
  <c r="D29" i="18" s="1"/>
  <c r="F109" i="10"/>
  <c r="F29" i="18" s="1"/>
  <c r="E109" i="10"/>
  <c r="E29" i="18" s="1"/>
  <c r="B110" i="10"/>
  <c r="C172" i="10" s="1"/>
  <c r="C186" i="10" s="1"/>
  <c r="A108" i="10"/>
  <c r="A125" i="10" s="1"/>
  <c r="A11" i="24" s="1"/>
  <c r="A155" i="10"/>
  <c r="A170" i="10" s="1"/>
  <c r="A184" i="10" s="1"/>
  <c r="B156" i="10"/>
  <c r="C156" i="10"/>
  <c r="D12" i="10"/>
  <c r="B12" i="10"/>
  <c r="I12" i="10"/>
  <c r="C12" i="10"/>
  <c r="C11" i="10"/>
  <c r="D11" i="10"/>
  <c r="I11" i="10"/>
  <c r="B11" i="10"/>
  <c r="Y257" i="1"/>
  <c r="X257" i="1"/>
  <c r="Z257" i="1"/>
  <c r="W258" i="1"/>
  <c r="B34" i="10"/>
  <c r="U57" i="1"/>
  <c r="AA239" i="1"/>
  <c r="B91" i="10" s="1"/>
  <c r="A91" i="10"/>
  <c r="AC240" i="1"/>
  <c r="D92" i="10" s="1"/>
  <c r="AB240" i="1"/>
  <c r="C92" i="10" s="1"/>
  <c r="X241" i="1"/>
  <c r="Y241" i="1" s="1"/>
  <c r="Z238" i="1" s="1"/>
  <c r="V256" i="1" s="1"/>
  <c r="W242" i="1"/>
  <c r="V242" i="1"/>
  <c r="AE239" i="1"/>
  <c r="F91" i="10" s="1"/>
  <c r="AD239" i="1"/>
  <c r="X6" i="1"/>
  <c r="S19" i="24" l="1"/>
  <c r="B12" i="24"/>
  <c r="E12" i="24" s="1"/>
  <c r="T18" i="24"/>
  <c r="B204" i="10"/>
  <c r="E203" i="10"/>
  <c r="V17" i="24" s="1"/>
  <c r="C203" i="10"/>
  <c r="D203" i="10"/>
  <c r="U17" i="24" s="1"/>
  <c r="R17" i="24"/>
  <c r="E29" i="24"/>
  <c r="D125" i="10"/>
  <c r="A141" i="10"/>
  <c r="A202" i="10" s="1"/>
  <c r="C142" i="10"/>
  <c r="C28" i="24" s="1"/>
  <c r="B142" i="10"/>
  <c r="B28" i="24" s="1"/>
  <c r="D142" i="10"/>
  <c r="D28" i="24" s="1"/>
  <c r="E125" i="10"/>
  <c r="B184" i="10" s="1"/>
  <c r="F125" i="10"/>
  <c r="C11" i="24" s="1"/>
  <c r="G125" i="10"/>
  <c r="D11" i="24" s="1"/>
  <c r="C127" i="10"/>
  <c r="A28" i="18"/>
  <c r="B126" i="10"/>
  <c r="H126" i="10" s="1"/>
  <c r="I126" i="10" s="1"/>
  <c r="A33" i="10"/>
  <c r="X56" i="1"/>
  <c r="C33" i="10" s="1"/>
  <c r="C14" i="10"/>
  <c r="E14" i="10" s="1"/>
  <c r="B14" i="10"/>
  <c r="B30" i="18"/>
  <c r="H110" i="10"/>
  <c r="H30" i="18" s="1"/>
  <c r="H31" i="18"/>
  <c r="I111" i="10"/>
  <c r="I31" i="18" s="1"/>
  <c r="Y56" i="1"/>
  <c r="D33" i="10" s="1"/>
  <c r="A15" i="10"/>
  <c r="D15" i="10" s="1"/>
  <c r="Z56" i="1"/>
  <c r="E33" i="10" s="1"/>
  <c r="I14" i="10"/>
  <c r="J14" i="10" s="1"/>
  <c r="C13" i="10"/>
  <c r="E13" i="10" s="1"/>
  <c r="B13" i="10"/>
  <c r="B109" i="10"/>
  <c r="C110" i="10"/>
  <c r="C30" i="18" s="1"/>
  <c r="I13" i="10"/>
  <c r="J13" i="10" s="1"/>
  <c r="C155" i="10"/>
  <c r="B155" i="10"/>
  <c r="G108" i="10"/>
  <c r="G28" i="18" s="1"/>
  <c r="F108" i="10"/>
  <c r="F28" i="18" s="1"/>
  <c r="E108" i="10"/>
  <c r="E28" i="18" s="1"/>
  <c r="D108" i="10"/>
  <c r="D28" i="18" s="1"/>
  <c r="A107" i="10"/>
  <c r="A124" i="10" s="1"/>
  <c r="A10" i="24" s="1"/>
  <c r="A154" i="10"/>
  <c r="A169" i="10" s="1"/>
  <c r="A183" i="10" s="1"/>
  <c r="F12" i="10"/>
  <c r="E12" i="10"/>
  <c r="G12" i="10"/>
  <c r="J12" i="10"/>
  <c r="H12" i="10"/>
  <c r="H11" i="10"/>
  <c r="F11" i="10"/>
  <c r="G11" i="10"/>
  <c r="E11" i="10"/>
  <c r="J11" i="10"/>
  <c r="Z256" i="1"/>
  <c r="X256" i="1"/>
  <c r="Y256" i="1"/>
  <c r="W257" i="1"/>
  <c r="Z57" i="1"/>
  <c r="E34" i="10" s="1"/>
  <c r="A34" i="10"/>
  <c r="A16" i="10"/>
  <c r="AB239" i="1"/>
  <c r="C91" i="10" s="1"/>
  <c r="E91" i="10"/>
  <c r="B169" i="10" s="1"/>
  <c r="AA238" i="1"/>
  <c r="B90" i="10" s="1"/>
  <c r="A90" i="10"/>
  <c r="AE238" i="1"/>
  <c r="F90" i="10" s="1"/>
  <c r="AD238" i="1"/>
  <c r="X242" i="1"/>
  <c r="Y242" i="1" s="1"/>
  <c r="V243" i="1"/>
  <c r="W243" i="1"/>
  <c r="AC239" i="1"/>
  <c r="D91" i="10" s="1"/>
  <c r="V6" i="1"/>
  <c r="S18" i="24" l="1"/>
  <c r="B11" i="24"/>
  <c r="E11" i="24" s="1"/>
  <c r="E28" i="24"/>
  <c r="T17" i="24"/>
  <c r="B203" i="10"/>
  <c r="C202" i="10"/>
  <c r="D202" i="10"/>
  <c r="U16" i="24" s="1"/>
  <c r="E202" i="10"/>
  <c r="V16" i="24" s="1"/>
  <c r="R16" i="24"/>
  <c r="D124" i="10"/>
  <c r="A140" i="10"/>
  <c r="A201" i="10" s="1"/>
  <c r="B141" i="10"/>
  <c r="B27" i="24" s="1"/>
  <c r="C141" i="10"/>
  <c r="C27" i="24" s="1"/>
  <c r="D141" i="10"/>
  <c r="D27" i="24" s="1"/>
  <c r="E124" i="10"/>
  <c r="B183" i="10" s="1"/>
  <c r="F124" i="10"/>
  <c r="C10" i="24" s="1"/>
  <c r="G124" i="10"/>
  <c r="D10" i="24" s="1"/>
  <c r="A27" i="18"/>
  <c r="B125" i="10"/>
  <c r="H125" i="10" s="1"/>
  <c r="I125" i="10" s="1"/>
  <c r="C126" i="10"/>
  <c r="C109" i="10"/>
  <c r="C29" i="18" s="1"/>
  <c r="C171" i="10"/>
  <c r="C185" i="10" s="1"/>
  <c r="H14" i="10"/>
  <c r="X57" i="1"/>
  <c r="X62" i="1" s="1"/>
  <c r="V18" i="1"/>
  <c r="V69" i="1" s="1"/>
  <c r="F14" i="10"/>
  <c r="B15" i="10"/>
  <c r="G14" i="10"/>
  <c r="AA57" i="1"/>
  <c r="F34" i="10" s="1"/>
  <c r="Y57" i="1"/>
  <c r="H13" i="10"/>
  <c r="F13" i="10"/>
  <c r="I15" i="10"/>
  <c r="J15" i="10" s="1"/>
  <c r="C15" i="10"/>
  <c r="I110" i="10"/>
  <c r="I30" i="18" s="1"/>
  <c r="B29" i="18"/>
  <c r="H109" i="10"/>
  <c r="H29" i="18" s="1"/>
  <c r="G13" i="10"/>
  <c r="B108" i="10"/>
  <c r="C170" i="10" s="1"/>
  <c r="C184" i="10" s="1"/>
  <c r="B154" i="10"/>
  <c r="C154" i="10"/>
  <c r="E107" i="10"/>
  <c r="E27" i="18" s="1"/>
  <c r="G107" i="10"/>
  <c r="G27" i="18" s="1"/>
  <c r="D107" i="10"/>
  <c r="F107" i="10"/>
  <c r="F27" i="18" s="1"/>
  <c r="A106" i="10"/>
  <c r="A123" i="10" s="1"/>
  <c r="A9" i="24" s="1"/>
  <c r="A153" i="10"/>
  <c r="A168" i="10" s="1"/>
  <c r="A182" i="10" s="1"/>
  <c r="W256" i="1"/>
  <c r="C16" i="10"/>
  <c r="I16" i="10"/>
  <c r="D16" i="10"/>
  <c r="B16" i="10"/>
  <c r="Z237" i="1"/>
  <c r="AB238" i="1"/>
  <c r="C90" i="10" s="1"/>
  <c r="E90" i="10"/>
  <c r="B168" i="10" s="1"/>
  <c r="X243" i="1"/>
  <c r="Y243" i="1" s="1"/>
  <c r="W244" i="1"/>
  <c r="V244" i="1"/>
  <c r="AC238" i="1"/>
  <c r="D90" i="10" s="1"/>
  <c r="Y6" i="1" l="1"/>
  <c r="S17" i="24"/>
  <c r="B10" i="24"/>
  <c r="E10" i="24" s="1"/>
  <c r="T16" i="24"/>
  <c r="B202" i="10"/>
  <c r="D201" i="10"/>
  <c r="U15" i="24" s="1"/>
  <c r="E201" i="10"/>
  <c r="V15" i="24" s="1"/>
  <c r="R15" i="24"/>
  <c r="C201" i="10"/>
  <c r="Z69" i="1"/>
  <c r="Y69" i="1"/>
  <c r="X69" i="1"/>
  <c r="E27" i="24"/>
  <c r="A44" i="10"/>
  <c r="C140" i="10"/>
  <c r="C26" i="24" s="1"/>
  <c r="D140" i="10"/>
  <c r="D26" i="24" s="1"/>
  <c r="B140" i="10"/>
  <c r="B26" i="24" s="1"/>
  <c r="D123" i="10"/>
  <c r="A139" i="10"/>
  <c r="A200" i="10" s="1"/>
  <c r="E123" i="10"/>
  <c r="B182" i="10" s="1"/>
  <c r="F123" i="10"/>
  <c r="C9" i="24" s="1"/>
  <c r="G123" i="10"/>
  <c r="D9" i="24" s="1"/>
  <c r="C125" i="10"/>
  <c r="B124" i="10"/>
  <c r="C124" i="10" s="1"/>
  <c r="A26" i="18"/>
  <c r="V85" i="1"/>
  <c r="V77" i="1"/>
  <c r="Y18" i="1"/>
  <c r="V92" i="1"/>
  <c r="V99" i="1"/>
  <c r="X18" i="1"/>
  <c r="X25" i="1" s="1"/>
  <c r="F8" i="6" s="1"/>
  <c r="AD18" i="1"/>
  <c r="F15" i="10"/>
  <c r="W18" i="1"/>
  <c r="X26" i="1" s="1"/>
  <c r="F9" i="6" s="1"/>
  <c r="C34" i="10"/>
  <c r="Y62" i="1"/>
  <c r="H15" i="10"/>
  <c r="Z6" i="1"/>
  <c r="Y7" i="1"/>
  <c r="D34" i="10"/>
  <c r="E15" i="10"/>
  <c r="I109" i="10"/>
  <c r="I29" i="18" s="1"/>
  <c r="G15" i="10"/>
  <c r="B28" i="18"/>
  <c r="H108" i="10"/>
  <c r="H28" i="18" s="1"/>
  <c r="C108" i="10"/>
  <c r="C28" i="18" s="1"/>
  <c r="B107" i="10"/>
  <c r="D106" i="10"/>
  <c r="D26" i="18" s="1"/>
  <c r="G106" i="10"/>
  <c r="G26" i="18" s="1"/>
  <c r="F106" i="10"/>
  <c r="F26" i="18" s="1"/>
  <c r="E106" i="10"/>
  <c r="E26" i="18" s="1"/>
  <c r="D27" i="18"/>
  <c r="C153" i="10"/>
  <c r="B153" i="10"/>
  <c r="A89" i="10"/>
  <c r="V255" i="1"/>
  <c r="H16" i="10"/>
  <c r="J16" i="10"/>
  <c r="E16" i="10"/>
  <c r="G16" i="10"/>
  <c r="F16" i="10"/>
  <c r="AE237" i="1"/>
  <c r="F89" i="10" s="1"/>
  <c r="Z236" i="1"/>
  <c r="AD237" i="1"/>
  <c r="AA237" i="1"/>
  <c r="B89" i="10" s="1"/>
  <c r="X244" i="1"/>
  <c r="Y244" i="1" s="1"/>
  <c r="V245" i="1"/>
  <c r="W245" i="1"/>
  <c r="AA77" i="1" l="1"/>
  <c r="F53" i="10" s="1"/>
  <c r="Z77" i="1"/>
  <c r="E53" i="10" s="1"/>
  <c r="AB77" i="1"/>
  <c r="G53" i="10" s="1"/>
  <c r="AA85" i="1"/>
  <c r="F61" i="10" s="1"/>
  <c r="Z85" i="1"/>
  <c r="AB85" i="1"/>
  <c r="G61" i="10" s="1"/>
  <c r="AA99" i="1"/>
  <c r="F75" i="10" s="1"/>
  <c r="AB99" i="1"/>
  <c r="G75" i="10" s="1"/>
  <c r="Z99" i="1"/>
  <c r="E75" i="10" s="1"/>
  <c r="Z92" i="1"/>
  <c r="E68" i="10" s="1"/>
  <c r="AA92" i="1"/>
  <c r="F68" i="10" s="1"/>
  <c r="AB92" i="1"/>
  <c r="G68" i="10" s="1"/>
  <c r="S16" i="24"/>
  <c r="B9" i="24"/>
  <c r="E9" i="24" s="1"/>
  <c r="T15" i="24"/>
  <c r="B201" i="10"/>
  <c r="E200" i="10"/>
  <c r="V14" i="24" s="1"/>
  <c r="R14" i="24"/>
  <c r="C200" i="10"/>
  <c r="D200" i="10"/>
  <c r="U14" i="24" s="1"/>
  <c r="W69" i="1"/>
  <c r="E26" i="24"/>
  <c r="B139" i="10"/>
  <c r="B25" i="24" s="1"/>
  <c r="C139" i="10"/>
  <c r="C25" i="24" s="1"/>
  <c r="D139" i="10"/>
  <c r="D25" i="24" s="1"/>
  <c r="B123" i="10"/>
  <c r="H123" i="10" s="1"/>
  <c r="I123" i="10" s="1"/>
  <c r="H124" i="10"/>
  <c r="I124" i="10" s="1"/>
  <c r="C107" i="10"/>
  <c r="C27" i="18" s="1"/>
  <c r="C169" i="10"/>
  <c r="C183" i="10" s="1"/>
  <c r="A68" i="10"/>
  <c r="AA18" i="1"/>
  <c r="A53" i="10"/>
  <c r="D44" i="10"/>
  <c r="E44" i="10"/>
  <c r="C44" i="10"/>
  <c r="A61" i="10"/>
  <c r="A75" i="10"/>
  <c r="A81" i="10" s="1"/>
  <c r="U2" i="24" s="1"/>
  <c r="AC18" i="1"/>
  <c r="AE18" i="1"/>
  <c r="Z18" i="1"/>
  <c r="AB18" i="1"/>
  <c r="X24" i="1"/>
  <c r="F7" i="6" s="1"/>
  <c r="AB23" i="1"/>
  <c r="I108" i="10"/>
  <c r="I28" i="18" s="1"/>
  <c r="B27" i="18"/>
  <c r="H107" i="10"/>
  <c r="H27" i="18" s="1"/>
  <c r="B106" i="10"/>
  <c r="A105" i="10"/>
  <c r="A122" i="10" s="1"/>
  <c r="A8" i="24" s="1"/>
  <c r="A152" i="10"/>
  <c r="A167" i="10" s="1"/>
  <c r="A181" i="10" s="1"/>
  <c r="W41" i="1"/>
  <c r="Y28" i="8" s="1"/>
  <c r="AE28" i="8" s="1"/>
  <c r="A88" i="10"/>
  <c r="V254" i="1"/>
  <c r="Y255" i="1"/>
  <c r="Z255" i="1"/>
  <c r="X255" i="1"/>
  <c r="AE236" i="1"/>
  <c r="F88" i="10" s="1"/>
  <c r="Z235" i="1"/>
  <c r="AB237" i="1"/>
  <c r="C89" i="10" s="1"/>
  <c r="E89" i="10"/>
  <c r="B167" i="10" s="1"/>
  <c r="AC237" i="1"/>
  <c r="D89" i="10" s="1"/>
  <c r="AD236" i="1"/>
  <c r="E88" i="10" s="1"/>
  <c r="B166" i="10" s="1"/>
  <c r="AA236" i="1"/>
  <c r="B88" i="10" s="1"/>
  <c r="X245" i="1"/>
  <c r="Y245" i="1" s="1"/>
  <c r="F4" i="6"/>
  <c r="C81" i="10" l="1"/>
  <c r="U4" i="24" s="1"/>
  <c r="S15" i="24"/>
  <c r="T14" i="24"/>
  <c r="B200" i="10"/>
  <c r="E25" i="24"/>
  <c r="D122" i="10"/>
  <c r="A138" i="10"/>
  <c r="A199" i="10" s="1"/>
  <c r="F122" i="10"/>
  <c r="C8" i="24" s="1"/>
  <c r="G122" i="10"/>
  <c r="D8" i="24" s="1"/>
  <c r="E122" i="10"/>
  <c r="B181" i="10" s="1"/>
  <c r="C123" i="10"/>
  <c r="A25" i="18"/>
  <c r="C106" i="10"/>
  <c r="C26" i="18" s="1"/>
  <c r="C168" i="10"/>
  <c r="C182" i="10" s="1"/>
  <c r="W92" i="1"/>
  <c r="B68" i="10" s="1"/>
  <c r="X92" i="1"/>
  <c r="C68" i="10" s="1"/>
  <c r="Y92" i="1"/>
  <c r="D68" i="10" s="1"/>
  <c r="X99" i="1"/>
  <c r="C75" i="10" s="1"/>
  <c r="W99" i="1"/>
  <c r="B75" i="10" s="1"/>
  <c r="Y99" i="1"/>
  <c r="D75" i="10" s="1"/>
  <c r="E61" i="10"/>
  <c r="W85" i="1"/>
  <c r="B61" i="10" s="1"/>
  <c r="Y85" i="1"/>
  <c r="D61" i="10" s="1"/>
  <c r="X85" i="1"/>
  <c r="C61" i="10" s="1"/>
  <c r="Y77" i="1"/>
  <c r="D53" i="10" s="1"/>
  <c r="X77" i="1"/>
  <c r="C53" i="10" s="1"/>
  <c r="W77" i="1"/>
  <c r="B53" i="10" s="1"/>
  <c r="B26" i="18"/>
  <c r="H106" i="10"/>
  <c r="I107" i="10"/>
  <c r="I27" i="18" s="1"/>
  <c r="A104" i="10"/>
  <c r="A121" i="10" s="1"/>
  <c r="A7" i="24" s="1"/>
  <c r="A151" i="10"/>
  <c r="A166" i="10" s="1"/>
  <c r="A180" i="10" s="1"/>
  <c r="B152" i="10"/>
  <c r="C152" i="10"/>
  <c r="G105" i="10"/>
  <c r="G25" i="18" s="1"/>
  <c r="D105" i="10"/>
  <c r="D25" i="18" s="1"/>
  <c r="F105" i="10"/>
  <c r="F25" i="18" s="1"/>
  <c r="E105" i="10"/>
  <c r="E25" i="18" s="1"/>
  <c r="AA41" i="1"/>
  <c r="A87" i="10"/>
  <c r="V253" i="1"/>
  <c r="X254" i="1"/>
  <c r="Z254" i="1"/>
  <c r="Y254" i="1"/>
  <c r="W255" i="1"/>
  <c r="AE235" i="1"/>
  <c r="F87" i="10" s="1"/>
  <c r="Z234" i="1"/>
  <c r="AD235" i="1"/>
  <c r="AC236" i="1"/>
  <c r="D88" i="10" s="1"/>
  <c r="AB236" i="1"/>
  <c r="C88" i="10" s="1"/>
  <c r="AA235" i="1"/>
  <c r="B87" i="10" s="1"/>
  <c r="Y246" i="1"/>
  <c r="AE234" i="1" l="1"/>
  <c r="F86" i="10" s="1"/>
  <c r="B81" i="10"/>
  <c r="U3" i="24" s="1"/>
  <c r="S14" i="24"/>
  <c r="B8" i="24"/>
  <c r="E8" i="24" s="1"/>
  <c r="C199" i="10"/>
  <c r="D199" i="10"/>
  <c r="U13" i="24" s="1"/>
  <c r="R13" i="24"/>
  <c r="E199" i="10"/>
  <c r="V13" i="24" s="1"/>
  <c r="X32" i="1"/>
  <c r="F15" i="6" s="1"/>
  <c r="B44" i="10"/>
  <c r="D121" i="10"/>
  <c r="A137" i="10"/>
  <c r="A198" i="10" s="1"/>
  <c r="B138" i="10"/>
  <c r="B24" i="24" s="1"/>
  <c r="C138" i="10"/>
  <c r="C24" i="24" s="1"/>
  <c r="D138" i="10"/>
  <c r="D24" i="24" s="1"/>
  <c r="B122" i="10"/>
  <c r="H122" i="10" s="1"/>
  <c r="I122" i="10" s="1"/>
  <c r="E121" i="10"/>
  <c r="B180" i="10" s="1"/>
  <c r="F121" i="10"/>
  <c r="C7" i="24" s="1"/>
  <c r="G121" i="10"/>
  <c r="D7" i="24" s="1"/>
  <c r="A24" i="18"/>
  <c r="H26" i="18"/>
  <c r="I106" i="10"/>
  <c r="I26" i="18" s="1"/>
  <c r="B105" i="10"/>
  <c r="C151" i="10"/>
  <c r="B151" i="10"/>
  <c r="A103" i="10"/>
  <c r="A120" i="10" s="1"/>
  <c r="A6" i="24" s="1"/>
  <c r="A150" i="10"/>
  <c r="A165" i="10" s="1"/>
  <c r="A179" i="10" s="1"/>
  <c r="F104" i="10"/>
  <c r="F24" i="18" s="1"/>
  <c r="E104" i="10"/>
  <c r="E24" i="18" s="1"/>
  <c r="D104" i="10"/>
  <c r="D24" i="18" s="1"/>
  <c r="G104" i="10"/>
  <c r="G24" i="18" s="1"/>
  <c r="W254" i="1"/>
  <c r="A86" i="10"/>
  <c r="V252" i="1"/>
  <c r="Y253" i="1"/>
  <c r="Z253" i="1"/>
  <c r="X253" i="1"/>
  <c r="AD234" i="1"/>
  <c r="AB235" i="1"/>
  <c r="C87" i="10" s="1"/>
  <c r="E87" i="10"/>
  <c r="B165" i="10" s="1"/>
  <c r="AC235" i="1"/>
  <c r="D87" i="10" s="1"/>
  <c r="AA234" i="1"/>
  <c r="B86" i="10" s="1"/>
  <c r="AC234" i="1" l="1"/>
  <c r="D86" i="10" s="1"/>
  <c r="B7" i="24"/>
  <c r="E7" i="24" s="1"/>
  <c r="E198" i="10"/>
  <c r="V12" i="24" s="1"/>
  <c r="C198" i="10"/>
  <c r="R12" i="24"/>
  <c r="D198" i="10"/>
  <c r="U12" i="24" s="1"/>
  <c r="T13" i="24"/>
  <c r="B199" i="10"/>
  <c r="E24" i="24"/>
  <c r="D120" i="10"/>
  <c r="A136" i="10"/>
  <c r="A197" i="10" s="1"/>
  <c r="D137" i="10"/>
  <c r="D23" i="24" s="1"/>
  <c r="B137" i="10"/>
  <c r="B23" i="24" s="1"/>
  <c r="C137" i="10"/>
  <c r="C23" i="24" s="1"/>
  <c r="C122" i="10"/>
  <c r="E120" i="10"/>
  <c r="B179" i="10" s="1"/>
  <c r="F120" i="10"/>
  <c r="C6" i="24" s="1"/>
  <c r="G120" i="10"/>
  <c r="D6" i="24" s="1"/>
  <c r="B121" i="10"/>
  <c r="H121" i="10" s="1"/>
  <c r="I121" i="10" s="1"/>
  <c r="A23" i="18"/>
  <c r="C105" i="10"/>
  <c r="C25" i="18" s="1"/>
  <c r="C167" i="10"/>
  <c r="C181" i="10" s="1"/>
  <c r="B25" i="18"/>
  <c r="H105" i="10"/>
  <c r="H25" i="18" s="1"/>
  <c r="B104" i="10"/>
  <c r="C166" i="10" s="1"/>
  <c r="C180" i="10" s="1"/>
  <c r="B150" i="10"/>
  <c r="C150" i="10"/>
  <c r="A149" i="10"/>
  <c r="A164" i="10" s="1"/>
  <c r="A178" i="10" s="1"/>
  <c r="A102" i="10"/>
  <c r="E103" i="10"/>
  <c r="E23" i="18" s="1"/>
  <c r="G103" i="10"/>
  <c r="G23" i="18" s="1"/>
  <c r="D103" i="10"/>
  <c r="D23" i="18" s="1"/>
  <c r="F103" i="10"/>
  <c r="F23" i="18" s="1"/>
  <c r="X252" i="1"/>
  <c r="Y252" i="1"/>
  <c r="Z252" i="1"/>
  <c r="W253" i="1"/>
  <c r="AB234" i="1"/>
  <c r="C86" i="10" s="1"/>
  <c r="E86" i="10"/>
  <c r="B164" i="10" s="1"/>
  <c r="S13" i="24" l="1"/>
  <c r="B6" i="24"/>
  <c r="E6" i="24" s="1"/>
  <c r="R11" i="24"/>
  <c r="C197" i="10"/>
  <c r="D197" i="10"/>
  <c r="U11" i="24" s="1"/>
  <c r="E197" i="10"/>
  <c r="V11" i="24" s="1"/>
  <c r="T12" i="24"/>
  <c r="B198" i="10"/>
  <c r="E23" i="24"/>
  <c r="B136" i="10"/>
  <c r="B22" i="24" s="1"/>
  <c r="C136" i="10"/>
  <c r="C22" i="24" s="1"/>
  <c r="D136" i="10"/>
  <c r="D22" i="24" s="1"/>
  <c r="A22" i="18"/>
  <c r="A119" i="10"/>
  <c r="A5" i="24" s="1"/>
  <c r="C121" i="10"/>
  <c r="B120" i="10"/>
  <c r="H120" i="10" s="1"/>
  <c r="I120" i="10" s="1"/>
  <c r="B24" i="18"/>
  <c r="H104" i="10"/>
  <c r="H24" i="18" s="1"/>
  <c r="I105" i="10"/>
  <c r="I25" i="18" s="1"/>
  <c r="C104" i="10"/>
  <c r="C24" i="18" s="1"/>
  <c r="B103" i="10"/>
  <c r="D102" i="10"/>
  <c r="D22" i="18" s="1"/>
  <c r="G102" i="10"/>
  <c r="G22" i="18" s="1"/>
  <c r="F102" i="10"/>
  <c r="F22" i="18" s="1"/>
  <c r="E102" i="10"/>
  <c r="C149" i="10"/>
  <c r="Y36" i="1" s="1"/>
  <c r="B149" i="10"/>
  <c r="X36" i="1" s="1"/>
  <c r="W252" i="1"/>
  <c r="S12" i="24" l="1"/>
  <c r="T11" i="24"/>
  <c r="B197" i="10"/>
  <c r="E22" i="24"/>
  <c r="D119" i="10"/>
  <c r="A135" i="10"/>
  <c r="E119" i="10"/>
  <c r="B178" i="10" s="1"/>
  <c r="G119" i="10"/>
  <c r="D5" i="24" s="1"/>
  <c r="F119" i="10"/>
  <c r="C5" i="24" s="1"/>
  <c r="E22" i="18"/>
  <c r="B102" i="10"/>
  <c r="C164" i="10" s="1"/>
  <c r="C120" i="10"/>
  <c r="C103" i="10"/>
  <c r="C23" i="18" s="1"/>
  <c r="C165" i="10"/>
  <c r="C179" i="10" s="1"/>
  <c r="I104" i="10"/>
  <c r="I24" i="18" s="1"/>
  <c r="B23" i="18"/>
  <c r="H103" i="10"/>
  <c r="W37" i="1"/>
  <c r="E163" i="10" l="1"/>
  <c r="F163" i="10"/>
  <c r="C178" i="10"/>
  <c r="D178" i="10" s="1"/>
  <c r="S11" i="24"/>
  <c r="B5" i="24"/>
  <c r="E5" i="24" s="1"/>
  <c r="A196" i="10"/>
  <c r="D135" i="10"/>
  <c r="D21" i="24" s="1"/>
  <c r="C135" i="10"/>
  <c r="C21" i="24" s="1"/>
  <c r="B135" i="10"/>
  <c r="B21" i="24" s="1"/>
  <c r="B119" i="10"/>
  <c r="H119" i="10" s="1"/>
  <c r="I119" i="10" s="1"/>
  <c r="H23" i="18"/>
  <c r="I103" i="10"/>
  <c r="I23" i="18" s="1"/>
  <c r="B22" i="18"/>
  <c r="H102" i="10"/>
  <c r="C102" i="10"/>
  <c r="C22" i="18" s="1"/>
  <c r="AA38" i="1"/>
  <c r="Y4" i="8"/>
  <c r="AE4" i="8" s="1"/>
  <c r="F19" i="6"/>
  <c r="R10" i="24" l="1"/>
  <c r="C196" i="10"/>
  <c r="D196" i="10"/>
  <c r="U10" i="24" s="1"/>
  <c r="E196" i="10"/>
  <c r="V10" i="24" s="1"/>
  <c r="E21" i="24"/>
  <c r="C119" i="10"/>
  <c r="I102" i="10"/>
  <c r="I22" i="18" s="1"/>
  <c r="H22" i="18"/>
  <c r="T10" i="24" l="1"/>
  <c r="B196" i="10"/>
  <c r="S10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TURAN, Mahmut (EH:TURKEY)</author>
  </authors>
  <commentList>
    <comment ref="A39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Yurt dışı kredilerden yüzde kaçı 152 hesaplardan, yani garantili yurt dışı (grup olabilir) gelmekte.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TURAN, Mahmut (EH:TURKEY)</author>
  </authors>
  <commentList>
    <comment ref="AD15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Yurt dışı bağlı ortaklıktan FX kredi.</t>
        </r>
      </text>
    </comment>
    <comment ref="W24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inc in credit usage için de değer varsa, sonuna "compared to 2016/12" yerine "&amp;" eklendi.
</t>
        </r>
      </text>
    </comment>
    <comment ref="W28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10k altı kredi kullanımı için "very low credit usage", 100k altı ise "low credit usage"
 </t>
        </r>
      </text>
    </comment>
    <comment ref="W29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IF(AND(V30="";V31="");",";" ") eklenen bu kısım; "FX Risky" ve "152 account" bölümlerinde değer varsa boşluk, yoksa virgül koyması için.
</t>
        </r>
      </text>
    </comment>
    <comment ref="W37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162"/>
          </rPr>
          <t>TURAN, Mahmut (EH:TURKEY):</t>
        </r>
        <r>
          <rPr>
            <sz val="9"/>
            <color indexed="81"/>
            <rFont val="Tahoma"/>
            <family val="2"/>
            <charset val="162"/>
          </rPr>
          <t xml:space="preserve">
İç içe geçmii substitute formüllerinin sebebi, cümleler arası fazla boşlukları temizlemek.
</t>
        </r>
      </text>
    </comment>
  </commentList>
</comments>
</file>

<file path=xl/sharedStrings.xml><?xml version="1.0" encoding="utf-8"?>
<sst xmlns="http://schemas.openxmlformats.org/spreadsheetml/2006/main" count="3470" uniqueCount="425">
  <si>
    <t>USAGE</t>
  </si>
  <si>
    <t>PERC</t>
  </si>
  <si>
    <t>CFR</t>
  </si>
  <si>
    <t>Banka</t>
  </si>
  <si>
    <t>HEADROOM</t>
  </si>
  <si>
    <t>TUR</t>
  </si>
  <si>
    <t>HESAP</t>
  </si>
  <si>
    <t>AÇIKLAMA</t>
  </si>
  <si>
    <t>PARA</t>
  </si>
  <si>
    <t>KURUM</t>
  </si>
  <si>
    <t>NAKDİ</t>
  </si>
  <si>
    <t>Nakdi Krediler</t>
  </si>
  <si>
    <t>TL</t>
  </si>
  <si>
    <t>Dövize Endeksli Krediler</t>
  </si>
  <si>
    <t>Nakdi Krediler - Firmalara Yurt Dışından Kullanılan (Garanti Verilen)</t>
  </si>
  <si>
    <t>Yenilenen ve İtfa Planına Bağlanan Krediler</t>
  </si>
  <si>
    <t>Tazmin Edilen Gayrinakdi Krediler</t>
  </si>
  <si>
    <t>Yeniden Yapılandırılan Nakdi Krediler</t>
  </si>
  <si>
    <t>Bireysel Krediler (Ferdi Kredi ve Kredi Kartları)</t>
  </si>
  <si>
    <t>Dövize Endeksli Bireysel Kredileri (Ferdi Kredi ve Kredi Kartları)</t>
  </si>
  <si>
    <t>Tüketici Finansman Kredileri (Gerçek Kişiler)</t>
  </si>
  <si>
    <t>Finansman Şirketleri</t>
  </si>
  <si>
    <t>Dövize Endeksli ve Diğer Endeksli Tüketici Finansman Kredileri (Gerçek Kişiler)</t>
  </si>
  <si>
    <t>Tüketici Finansman Kredileri (Tüzel Kişiler)</t>
  </si>
  <si>
    <t>Dövize Endeksli ve Diğer Endeksli Tüketici Finansman Kredileri (Tüzel Kişiler)</t>
  </si>
  <si>
    <t>Nakdi Krediler - YP</t>
  </si>
  <si>
    <t>YP</t>
  </si>
  <si>
    <t>Nakdi Krediler - Firmalarca Yurt Dışından Kullanılan (Garanti Verilen) YP</t>
  </si>
  <si>
    <t>GAYRİNAKDİ</t>
  </si>
  <si>
    <t>Teminat Mektupları</t>
  </si>
  <si>
    <t>Nakdi Kredilerin Teminatı olarak düzenlenen teminat/Garanti Mektupları</t>
  </si>
  <si>
    <t>Diğer Gayrinakdi Krediler</t>
  </si>
  <si>
    <t>Yeniden Yapılandırılan Gayrinakdi Krediler</t>
  </si>
  <si>
    <t>Akreditifler</t>
  </si>
  <si>
    <t>Gayrinakdi Krediler-Yurt Dışından Kullanılan</t>
  </si>
  <si>
    <t>ZARAR</t>
  </si>
  <si>
    <t>Tasfiye Olunacak Alacaklar</t>
  </si>
  <si>
    <t>Tahsili Şüpheli Ücret, Komisyon ve Diğer Alacaklar</t>
  </si>
  <si>
    <t>Zarar Niteliğindeki Krediler ve Diğer Alacaklar</t>
  </si>
  <si>
    <t>Tasfiye Olunacak Alacaklar (Gerçek Kişiler)</t>
  </si>
  <si>
    <t>Zarar Niteliğindeki Alacaklar (Gerçek Kişiler)</t>
  </si>
  <si>
    <t>Tasfiye Olunacak Alacaklar (Tüzel Kişiler)</t>
  </si>
  <si>
    <t>Zarar Niteliğindeki Alacaklar (Tüzel Kişiler)</t>
  </si>
  <si>
    <t>Tahviller</t>
  </si>
  <si>
    <t>Finansman Bonosu</t>
  </si>
  <si>
    <t>Finansal Kiralama Yoluyla Fon Kullandırılması</t>
  </si>
  <si>
    <t>Finansal Kiralama Yoluyla Dövize Endeksli ve Diğer Endeksli Fon Kullandırımları</t>
  </si>
  <si>
    <t>Finansal Kiralama Yoluyla Fon Kullandırımları</t>
  </si>
  <si>
    <t>Finansal Kiralama</t>
  </si>
  <si>
    <t>Zarar Niteliğindeki Alacaklar</t>
  </si>
  <si>
    <t>Factoring Alacakları (Nakdi Risk)</t>
  </si>
  <si>
    <t>Factoring Şirketleri</t>
  </si>
  <si>
    <t>Dövize Endeksli ve Diğer Endeksli Factoring Alacakları (Nakdi Risk)</t>
  </si>
  <si>
    <t>Verilen Factoring Garantileri (Gayri Nakdi Risk)</t>
  </si>
  <si>
    <t>FORM</t>
  </si>
  <si>
    <t>LEFT_1</t>
  </si>
  <si>
    <t>LEFT_3</t>
  </si>
  <si>
    <t>Hesap_trim</t>
  </si>
  <si>
    <t>FORM2</t>
  </si>
  <si>
    <t>0-12 Ay Risk</t>
  </si>
  <si>
    <t>0-24 Ay Risk</t>
  </si>
  <si>
    <t>24+ Ay Risk</t>
  </si>
  <si>
    <t>100</t>
  </si>
  <si>
    <t>101</t>
  </si>
  <si>
    <t>102</t>
  </si>
  <si>
    <t>103</t>
  </si>
  <si>
    <t>104</t>
  </si>
  <si>
    <t>105</t>
  </si>
  <si>
    <t>110</t>
  </si>
  <si>
    <t>120</t>
  </si>
  <si>
    <t>121</t>
  </si>
  <si>
    <t>130</t>
  </si>
  <si>
    <t>131</t>
  </si>
  <si>
    <t>132</t>
  </si>
  <si>
    <t>133</t>
  </si>
  <si>
    <t>150</t>
  </si>
  <si>
    <t>151</t>
  </si>
  <si>
    <t>152</t>
  </si>
  <si>
    <t>154</t>
  </si>
  <si>
    <t>155</t>
  </si>
  <si>
    <t>160</t>
  </si>
  <si>
    <t>170</t>
  </si>
  <si>
    <t>200</t>
  </si>
  <si>
    <t>201</t>
  </si>
  <si>
    <t>203</t>
  </si>
  <si>
    <t>210</t>
  </si>
  <si>
    <t>250</t>
  </si>
  <si>
    <t>251</t>
  </si>
  <si>
    <t>252</t>
  </si>
  <si>
    <t>253</t>
  </si>
  <si>
    <t>260</t>
  </si>
  <si>
    <t>270</t>
  </si>
  <si>
    <t>300</t>
  </si>
  <si>
    <t>301</t>
  </si>
  <si>
    <t>302</t>
  </si>
  <si>
    <t>310</t>
  </si>
  <si>
    <t>311</t>
  </si>
  <si>
    <t>312</t>
  </si>
  <si>
    <t>313</t>
  </si>
  <si>
    <t>350</t>
  </si>
  <si>
    <t>351</t>
  </si>
  <si>
    <t>352</t>
  </si>
  <si>
    <t>400</t>
  </si>
  <si>
    <t>500</t>
  </si>
  <si>
    <t>600</t>
  </si>
  <si>
    <t>601</t>
  </si>
  <si>
    <t>650</t>
  </si>
  <si>
    <t>660</t>
  </si>
  <si>
    <t>661</t>
  </si>
  <si>
    <t>670</t>
  </si>
  <si>
    <t>671</t>
  </si>
  <si>
    <t>700</t>
  </si>
  <si>
    <t>701</t>
  </si>
  <si>
    <t>702</t>
  </si>
  <si>
    <t>750</t>
  </si>
  <si>
    <t>751</t>
  </si>
  <si>
    <t>760</t>
  </si>
  <si>
    <t>761</t>
  </si>
  <si>
    <t>770</t>
  </si>
  <si>
    <t>771</t>
  </si>
  <si>
    <t>ACCOUNT</t>
  </si>
  <si>
    <t>ACCOUNT_</t>
  </si>
  <si>
    <t>SUM</t>
  </si>
  <si>
    <t>Banka Kredileri</t>
  </si>
  <si>
    <t>Faktoring</t>
  </si>
  <si>
    <t>Leasing</t>
  </si>
  <si>
    <t>C</t>
  </si>
  <si>
    <t>TERM</t>
  </si>
  <si>
    <t>TEXT</t>
  </si>
  <si>
    <t>Inc.in credit usage</t>
  </si>
  <si>
    <t>FX Ratio</t>
  </si>
  <si>
    <t>SUMMARY</t>
  </si>
  <si>
    <t>Payment Delay</t>
  </si>
  <si>
    <t>LEFT4</t>
  </si>
  <si>
    <t>NPL</t>
  </si>
  <si>
    <t>DELAY</t>
  </si>
  <si>
    <t>YIL</t>
  </si>
  <si>
    <t>AY</t>
  </si>
  <si>
    <t>Non-Performing</t>
  </si>
  <si>
    <t>Max Payment Delay</t>
  </si>
  <si>
    <t>very low</t>
  </si>
  <si>
    <t>low</t>
  </si>
  <si>
    <t>DİNAMİK YAP</t>
  </si>
  <si>
    <t>NPL İNCELEME İŞLENMEDİ</t>
  </si>
  <si>
    <t>BİLANÇO İLE NETLEŞTİRME YAPILMADI</t>
  </si>
  <si>
    <t>FX kredinin ne kadarı 152'den geliyor işle</t>
  </si>
  <si>
    <t>PAYMENT PERFORMANCE TABLE</t>
  </si>
  <si>
    <t>CFR close ölçütünü belirle</t>
  </si>
  <si>
    <t>CFR A B C D E F geçiş eşiklerini tanı</t>
  </si>
  <si>
    <t>Credit Usage</t>
  </si>
  <si>
    <t>Çalışılan banka sayısındaki değişimi göster</t>
  </si>
  <si>
    <t>LIMIT</t>
  </si>
  <si>
    <t>PERC. (fx)</t>
  </si>
  <si>
    <t>152 (fx)</t>
  </si>
  <si>
    <t>Limit ve kullanım rakamlarını iç içe grafik olarak göster</t>
  </si>
  <si>
    <t># of Banks</t>
  </si>
  <si>
    <t>TOTAL</t>
  </si>
  <si>
    <t>Delay count</t>
  </si>
  <si>
    <t>Delays last 12 months</t>
  </si>
  <si>
    <t>Quantity</t>
  </si>
  <si>
    <t>Quantity2</t>
  </si>
  <si>
    <t>TYPE</t>
  </si>
  <si>
    <t>CREDIT USAGE</t>
  </si>
  <si>
    <t xml:space="preserve">LIMIT </t>
  </si>
  <si>
    <t>FX CREDIT</t>
  </si>
  <si>
    <t>Number of FI &amp; Banks</t>
  </si>
  <si>
    <t>152 account</t>
  </si>
  <si>
    <t>FX_USAGE</t>
  </si>
  <si>
    <t>153 (fx)</t>
  </si>
  <si>
    <t>YE</t>
  </si>
  <si>
    <t>Kısa Vadeli</t>
  </si>
  <si>
    <t>Maturity Composition</t>
  </si>
  <si>
    <t>Length of Text</t>
  </si>
  <si>
    <t>24+ ay</t>
  </si>
  <si>
    <t>12-24 ay</t>
  </si>
  <si>
    <t>TOPLAM</t>
  </si>
  <si>
    <t>PERCENTAGE (BANKA KREDİLERİ)</t>
  </si>
  <si>
    <t>0-12</t>
  </si>
  <si>
    <t>12-24</t>
  </si>
  <si>
    <t>24+</t>
  </si>
  <si>
    <t>FX Risky</t>
  </si>
  <si>
    <t>Inc. in limit</t>
  </si>
  <si>
    <t>LOW FINANCIAL HEADROOM</t>
  </si>
  <si>
    <t>MATURITY COMPOSITION</t>
  </si>
  <si>
    <t>Kısa vadeli kredilerin toplam kredilere olan oranına yorumda yer vermesi için, toplam kullanılan kredi tutarı en az ne kadar olmalı</t>
  </si>
  <si>
    <t>PAYMENT DELAYS (months)</t>
  </si>
  <si>
    <t>0-12 Months</t>
  </si>
  <si>
    <t>0-24 Months</t>
  </si>
  <si>
    <t>24+ Months</t>
  </si>
  <si>
    <t>Financial Headroom</t>
  </si>
  <si>
    <t>LOAN USAGE (TOTAL)</t>
  </si>
  <si>
    <t>TRY_USAGE</t>
  </si>
  <si>
    <t>FAKTORING SUMMARY</t>
  </si>
  <si>
    <t>LEASING SUMMARY</t>
  </si>
  <si>
    <t>BANKS</t>
  </si>
  <si>
    <t>FAKTORING</t>
  </si>
  <si>
    <t>LEASING</t>
  </si>
  <si>
    <t>TOTAL COMPOSITION</t>
  </si>
  <si>
    <t>TUNE</t>
  </si>
  <si>
    <t>On</t>
  </si>
  <si>
    <t>Off</t>
  </si>
  <si>
    <t>Faktoring &amp; Leasing average percentage for flag</t>
  </si>
  <si>
    <t>Limit trend (yearly)</t>
  </si>
  <si>
    <t>Close to 2</t>
  </si>
  <si>
    <t>Close to 1</t>
  </si>
  <si>
    <t>Close to 3</t>
  </si>
  <si>
    <t>Close to 4</t>
  </si>
  <si>
    <t>CFR INTERVALS</t>
  </si>
  <si>
    <t>(Very) Low Credit - Lower Bound</t>
  </si>
  <si>
    <t>FX credit lower bound (amount) for flag</t>
  </si>
  <si>
    <t>FX credit lower bound (percentage) for flag</t>
  </si>
  <si>
    <t>"High FX Position" lowe bound (percentage)</t>
  </si>
  <si>
    <t>152-FX account - Lower Bound</t>
  </si>
  <si>
    <t>Very low financial headroom - lower bound</t>
  </si>
  <si>
    <t>Low financial headroom - lower bound</t>
  </si>
  <si>
    <t xml:space="preserve"> </t>
  </si>
  <si>
    <t>Noteworthy change in credit usage - lower bound</t>
  </si>
  <si>
    <t>Noteworthy change in total credit limit - lower bound</t>
  </si>
  <si>
    <t>The number of considered last months</t>
  </si>
  <si>
    <t>Payment delay - lower bound</t>
  </si>
  <si>
    <t>Banks</t>
  </si>
  <si>
    <t>BANKS SUMMARY</t>
  </si>
  <si>
    <t>Delay</t>
  </si>
  <si>
    <t>CREDIT FACILITY RATING</t>
  </si>
  <si>
    <t>TITLE</t>
  </si>
  <si>
    <t>TEXT COMMENT</t>
  </si>
  <si>
    <t>Factoring düzelt</t>
  </si>
  <si>
    <t>no limit ise belirt</t>
  </si>
  <si>
    <t>yüksek montanlı artışlarda yüzde verme, noteworthy yeterli</t>
  </si>
  <si>
    <t>Granted limit</t>
  </si>
  <si>
    <t>No cash limit göster (100 kodlu ya da 6 7 kodlu için limit yoksa, no cash limit yaz.).</t>
  </si>
  <si>
    <t>Limit azalır (artar) - risk artar (azalır) ise headroom tighten (get flexible).</t>
  </si>
  <si>
    <t>FX</t>
  </si>
  <si>
    <t>TRY</t>
  </si>
  <si>
    <t>TOTAL USAGE</t>
  </si>
  <si>
    <t>Dikkat! Yeniden Yapılandırma</t>
  </si>
  <si>
    <t>Dikkat! NPL</t>
  </si>
  <si>
    <t>Nakdi Kredilerin Teminatı Olarak Düzenlenen Teminat/Garanti Mektupları</t>
  </si>
  <si>
    <t>Zarar Niteliğindeki Krediler</t>
  </si>
  <si>
    <t>Tasfiye Olunacak Alacaklar - Yeniden Yapılandırılanlar</t>
  </si>
  <si>
    <t>Zarar Niteliğindeki Krediler - Yeniden Yapılandırılanlar</t>
  </si>
  <si>
    <t>DİĞER</t>
  </si>
  <si>
    <t>EK AÇIKLAMA</t>
  </si>
  <si>
    <t>Restructured Loans</t>
  </si>
  <si>
    <t>YAPILANDIRMA</t>
  </si>
  <si>
    <t>NON-PERFORMING LOANS &amp; RESTRUCTURED LOANS</t>
  </si>
  <si>
    <t>NON-CASH LOANS</t>
  </si>
  <si>
    <t>Headroom</t>
  </si>
  <si>
    <t>Non-Cash Loans</t>
  </si>
  <si>
    <t>TOTAL UTILISATION</t>
  </si>
  <si>
    <t>TERMS</t>
  </si>
  <si>
    <t>Restrucured Loans</t>
  </si>
  <si>
    <t>TAHVİL</t>
  </si>
  <si>
    <t>BONO</t>
  </si>
  <si>
    <t>OTHER FINANCING</t>
  </si>
  <si>
    <t>BOND</t>
  </si>
  <si>
    <t>COMMERCIAL BILL</t>
  </si>
  <si>
    <t>Alternative Financing</t>
  </si>
  <si>
    <t>TRY TREND</t>
  </si>
  <si>
    <t>FX TREND</t>
  </si>
  <si>
    <t>BOND TREND</t>
  </si>
  <si>
    <t>FACTORING TREND</t>
  </si>
  <si>
    <t>LEASING TREND</t>
  </si>
  <si>
    <t>BANKS TREND</t>
  </si>
  <si>
    <t>TOTAL CASH TREND</t>
  </si>
  <si>
    <t>HESAP BAZINDA TREND</t>
  </si>
  <si>
    <t>FİNANSMAN ŞİRKETİ AYRIMI</t>
  </si>
  <si>
    <t>COMMERCIAL BILL TREND</t>
  </si>
  <si>
    <t>CFR CODIFICATION THRESHOLDS</t>
  </si>
  <si>
    <t>F</t>
  </si>
  <si>
    <t>E</t>
  </si>
  <si>
    <t>D</t>
  </si>
  <si>
    <t>B</t>
  </si>
  <si>
    <t>A</t>
  </si>
  <si>
    <t>0-3</t>
  </si>
  <si>
    <t>3-10</t>
  </si>
  <si>
    <t>10-25</t>
  </si>
  <si>
    <t>25-75</t>
  </si>
  <si>
    <t>75-150</t>
  </si>
  <si>
    <t>150+</t>
  </si>
  <si>
    <t>0-25%</t>
  </si>
  <si>
    <t>25%-50%</t>
  </si>
  <si>
    <t>50%-75%</t>
  </si>
  <si>
    <t>75%-100%</t>
  </si>
  <si>
    <t>Very high credit facility</t>
  </si>
  <si>
    <t>High credit facility</t>
  </si>
  <si>
    <t>Average credit facility</t>
  </si>
  <si>
    <t>Below average credit facility</t>
  </si>
  <si>
    <t>Low credit facility</t>
  </si>
  <si>
    <t>Very low credit  facility</t>
  </si>
  <si>
    <t>Low utilisation</t>
  </si>
  <si>
    <t>Average utilisation</t>
  </si>
  <si>
    <t>High utilisation</t>
  </si>
  <si>
    <t>Very high utilisation</t>
  </si>
  <si>
    <t>Aradaki işaret</t>
  </si>
  <si>
    <t xml:space="preserve"> - </t>
  </si>
  <si>
    <t>No interest payment delay</t>
  </si>
  <si>
    <t>Almost no interest payment delay</t>
  </si>
  <si>
    <t>Last Month</t>
  </si>
  <si>
    <t>Minor interest payment delay(s)</t>
  </si>
  <si>
    <t>Interest payment delay(s)</t>
  </si>
  <si>
    <t>Significant interest payment delay(s)</t>
  </si>
  <si>
    <t>PAYMENT DELAYS (for last month)</t>
  </si>
  <si>
    <t>PAYMENT DELAYS (for last specified months)</t>
  </si>
  <si>
    <t>Last 6 monhts</t>
  </si>
  <si>
    <t>Last month</t>
  </si>
  <si>
    <t>Cash Loan Utilisation</t>
  </si>
  <si>
    <t>Non-Cash Loan Utilisation</t>
  </si>
  <si>
    <t>CASH</t>
  </si>
  <si>
    <t>Cash</t>
  </si>
  <si>
    <t>COMPOSITION</t>
  </si>
  <si>
    <t>BANK</t>
  </si>
  <si>
    <t>FACTORING</t>
  </si>
  <si>
    <t>Short Term</t>
  </si>
  <si>
    <t>Mid Term</t>
  </si>
  <si>
    <t>Long Term</t>
  </si>
  <si>
    <t>201712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</si>
  <si>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</si>
  <si>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</si>
  <si>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</si>
  <si>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</si>
  <si>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</si>
  <si>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</si>
  <si>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</si>
  <si>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</si>
  <si>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</si>
  <si>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</si>
  <si>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</si>
  <si>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Bank</t>
  </si>
  <si>
    <t>Factoring</t>
  </si>
  <si>
    <t>Number of Banks and/or Financial Institutions</t>
  </si>
  <si>
    <t>Short term cash</t>
  </si>
  <si>
    <t>Non-cash</t>
  </si>
  <si>
    <t>Short</t>
  </si>
  <si>
    <t>Long</t>
  </si>
  <si>
    <t>Short Term Cash</t>
  </si>
  <si>
    <t>Long Term Cash</t>
  </si>
  <si>
    <t>Donuk Alacaklardan Yeniden Yapılandırılan Krediler</t>
  </si>
  <si>
    <t>Canlı Alacaklardan Yeniden Yapılandırılan Krediler</t>
  </si>
  <si>
    <t>Nakdi Krediler - Firmalara Yurt Dışından Kullanılan (Aracılık Edilen)</t>
  </si>
  <si>
    <t>Yeniden Yapılandırılan Alacaklar (Gerçek Kişiler)</t>
  </si>
  <si>
    <t>Yeniden Yapılandırılan Alacaklar (Tüzel Kişiler)</t>
  </si>
  <si>
    <t>Nakdi Krediler - Firmalarca Yurt Dışından Kullanılan (Aracılık Edilen)</t>
  </si>
  <si>
    <t>Nakdi Krediler - Firmalarca Yurt Dışından Kullanılan (Garanti Verilen)</t>
  </si>
  <si>
    <t>Canlı Nitelikte Temlik Alınan Alacaklar</t>
  </si>
  <si>
    <t>Gayri Nakdi Kredilerin Teminatı Olarak Düzenlenen Teminat/Garanti Mektupları</t>
  </si>
  <si>
    <t>Yeniden Yapılandırılan Alacaklar</t>
  </si>
  <si>
    <t>106</t>
  </si>
  <si>
    <t>134</t>
  </si>
  <si>
    <t>135</t>
  </si>
  <si>
    <t>156</t>
  </si>
  <si>
    <t>190</t>
  </si>
  <si>
    <t>192</t>
  </si>
  <si>
    <t>204</t>
  </si>
  <si>
    <t>205</t>
  </si>
  <si>
    <t>206</t>
  </si>
  <si>
    <t>254</t>
  </si>
  <si>
    <t>255</t>
  </si>
  <si>
    <t>256</t>
  </si>
  <si>
    <t>303</t>
  </si>
  <si>
    <t>304</t>
  </si>
  <si>
    <t>353</t>
  </si>
  <si>
    <t>354</t>
  </si>
  <si>
    <t>602</t>
  </si>
  <si>
    <t>652</t>
  </si>
  <si>
    <t>ACCOUNT_NAME</t>
  </si>
  <si>
    <t>Varlık Yönetim Şirketi</t>
  </si>
  <si>
    <t>305</t>
  </si>
  <si>
    <t>355</t>
  </si>
  <si>
    <t>314</t>
  </si>
  <si>
    <t>315</t>
  </si>
  <si>
    <t>662</t>
  </si>
  <si>
    <t>672</t>
  </si>
  <si>
    <t>762</t>
  </si>
  <si>
    <t>772</t>
  </si>
  <si>
    <t>NPL last 6 months</t>
  </si>
  <si>
    <t>207</t>
  </si>
  <si>
    <t>208</t>
  </si>
  <si>
    <t>257</t>
  </si>
  <si>
    <t>258</t>
  </si>
  <si>
    <t>703</t>
  </si>
  <si>
    <t>753</t>
  </si>
  <si>
    <t>U001</t>
  </si>
  <si>
    <t>100
- NAKDİ KREDİLER</t>
  </si>
  <si>
    <t>0</t>
  </si>
  <si>
    <t>U009</t>
  </si>
  <si>
    <t>U003</t>
  </si>
  <si>
    <t>U015</t>
  </si>
  <si>
    <t>U004</t>
  </si>
  <si>
    <t>U006</t>
  </si>
  <si>
    <t>U010</t>
  </si>
  <si>
    <t>U007</t>
  </si>
  <si>
    <t>U013</t>
  </si>
  <si>
    <t>U008</t>
  </si>
  <si>
    <t>Finansman Şirketi</t>
  </si>
  <si>
    <t>U002</t>
  </si>
  <si>
    <t>FO</t>
  </si>
  <si>
    <t>U011</t>
  </si>
  <si>
    <t>U012</t>
  </si>
  <si>
    <t>U016</t>
  </si>
  <si>
    <t>U014</t>
  </si>
  <si>
    <t>203
- DİĞER GAYRİNAKDİ KREDİLER</t>
  </si>
  <si>
    <t>U017</t>
  </si>
  <si>
    <t>205
- NAKDİ KREDİLERİN TEMİNATI OLARAK DÜZENLENEN TEMİNAT/GARANTİ MEKTUPLARI (TL)</t>
  </si>
  <si>
    <t>Faktoring Şirketi</t>
  </si>
  <si>
    <t>U005</t>
  </si>
  <si>
    <t>700
- FACTORİNG ALACAKLARI (NAKDİ RİSK)</t>
  </si>
  <si>
    <t>Finansal Kiralama Şirketi</t>
  </si>
  <si>
    <t>650
- LEASİNG AMAÇLI FON KULLANDIRIMLARI</t>
  </si>
  <si>
    <t>DHB</t>
  </si>
  <si>
    <t>DHA</t>
  </si>
  <si>
    <t>DJB</t>
  </si>
  <si>
    <t>132
- TÜKETİCİ FİNANSMAN KREDİLERİ (TÜZEL KİŞİLER)</t>
  </si>
  <si>
    <t>201
- NAKDİ KREDİLERİN TEMİNATI OLARAK DÜZENLENEN TEMİNAT/GARANTİ MEKTUPLARI</t>
  </si>
  <si>
    <t>DMC</t>
  </si>
  <si>
    <t>106
- CANLI ALACAKLARDAN YENİDEN YAPILANDIRILAN KREDİLER (TL)</t>
  </si>
  <si>
    <t>Notif</t>
  </si>
  <si>
    <t>Member</t>
  </si>
  <si>
    <t>MemberCode</t>
  </si>
  <si>
    <t>RiskCode</t>
  </si>
  <si>
    <t>Credit Limit</t>
  </si>
  <si>
    <t>0-24</t>
  </si>
  <si>
    <t>Interest</t>
  </si>
  <si>
    <t>Rediscount</t>
  </si>
  <si>
    <t>TopicCode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</si>
</sst>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.00\ _₺_-;\-* #,##0.00\ _₺_-;_-* &quot;-&quot;??\ _₺_-;_-@_-"/>
    <numFmt numFmtId="166" formatCode="0.0%"/>
    <numFmt numFmtId="167" formatCode="_-* #,##0\ _₺_-;\-* #,##0\ _₺_-;_-* &quot;-&quot;??\ _₺_-;_-@_-"/>
    <numFmt numFmtId="168" formatCode="0.00000%"/>
    <numFmt numFmtId="169" formatCode="_-* #,##0\ [$₺-41F]_-;\-* #,##0\ [$₺-41F]_-;_-* &quot;-&quot;??\ [$₺-41F]_-;_-@_-"/>
  </numFmts>
  <fonts count="52" x14ac:knownFonts="1">
    <font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Arial"/>
      <family val="2"/>
      <charset val="162"/>
    </font>
    <font>
      <b/>
      <sz val="13"/>
      <color theme="3"/>
      <name val="Arial"/>
      <family val="2"/>
      <charset val="162"/>
    </font>
    <font>
      <b/>
      <sz val="11"/>
      <color theme="3"/>
      <name val="Arial"/>
      <family val="2"/>
      <charset val="162"/>
    </font>
    <font>
      <sz val="11"/>
      <color rgb="FF006100"/>
      <name val="Arial"/>
      <family val="2"/>
      <charset val="162"/>
    </font>
    <font>
      <sz val="11"/>
      <color rgb="FF9C0006"/>
      <name val="Arial"/>
      <family val="2"/>
      <charset val="162"/>
    </font>
    <font>
      <sz val="11"/>
      <color rgb="FF9C6500"/>
      <name val="Arial"/>
      <family val="2"/>
      <charset val="162"/>
    </font>
    <font>
      <sz val="11"/>
      <color rgb="FF3F3F76"/>
      <name val="Arial"/>
      <family val="2"/>
      <charset val="162"/>
    </font>
    <font>
      <b/>
      <sz val="11"/>
      <color rgb="FF3F3F3F"/>
      <name val="Arial"/>
      <family val="2"/>
      <charset val="162"/>
    </font>
    <font>
      <b/>
      <sz val="11"/>
      <color rgb="FFFA7D00"/>
      <name val="Arial"/>
      <family val="2"/>
      <charset val="162"/>
    </font>
    <font>
      <sz val="11"/>
      <color rgb="FFFA7D00"/>
      <name val="Arial"/>
      <family val="2"/>
      <charset val="162"/>
    </font>
    <font>
      <b/>
      <sz val="11"/>
      <color theme="0"/>
      <name val="Arial"/>
      <family val="2"/>
      <charset val="162"/>
    </font>
    <font>
      <sz val="11"/>
      <color rgb="FFFF0000"/>
      <name val="Arial"/>
      <family val="2"/>
      <charset val="162"/>
    </font>
    <font>
      <i/>
      <sz val="11"/>
      <color rgb="FF7F7F7F"/>
      <name val="Arial"/>
      <family val="2"/>
      <charset val="162"/>
    </font>
    <font>
      <b/>
      <sz val="11"/>
      <color theme="1"/>
      <name val="Arial"/>
      <family val="2"/>
      <charset val="162"/>
    </font>
    <font>
      <sz val="11"/>
      <color theme="0"/>
      <name val="Arial"/>
      <family val="2"/>
      <charset val="162"/>
    </font>
    <font>
      <b/>
      <sz val="11"/>
      <color rgb="FF9C6500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i/>
      <sz val="11"/>
      <color theme="1"/>
      <name val="Arial"/>
      <family val="2"/>
      <charset val="162"/>
    </font>
    <font>
      <b/>
      <i/>
      <sz val="11"/>
      <color theme="1"/>
      <name val="Arial"/>
      <family val="2"/>
      <charset val="162"/>
    </font>
    <font>
      <u/>
      <sz val="11"/>
      <color theme="10"/>
      <name val="Arial"/>
      <family val="2"/>
      <charset val="162"/>
    </font>
    <font>
      <sz val="11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1"/>
      <color rgb="FF000000"/>
      <name val="Arial"/>
      <family val="2"/>
    </font>
    <font>
      <sz val="18"/>
      <color theme="1"/>
      <name val="Avenir Book"/>
      <family val="2"/>
    </font>
    <font>
      <sz val="11"/>
      <color rgb="FF000000"/>
      <name val="Avenir Book"/>
      <family val="2"/>
    </font>
    <font>
      <b/>
      <sz val="11"/>
      <color theme="1"/>
      <name val="Arial"/>
      <family val="2"/>
    </font>
    <font>
      <sz val="11"/>
      <color theme="0" tint="-0.34998626667073579"/>
      <name val="Arial"/>
      <family val="2"/>
      <charset val="162"/>
    </font>
    <font>
      <sz val="11"/>
      <color theme="1"/>
      <name val="Avenir Book"/>
      <family val="2"/>
    </font>
    <font>
      <b/>
      <sz val="11"/>
      <color theme="1"/>
      <name val="Avenir Book"/>
      <family val="2"/>
    </font>
    <font>
      <sz val="11"/>
      <color theme="0"/>
      <name val="Avenir Book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09BB4"/>
        <bgColor indexed="64"/>
      </patternFill>
    </fill>
    <fill>
      <patternFill patternType="solid">
        <fgColor rgb="FF8FB9AA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7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26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2" fillId="32" borderId="0" applyNumberFormat="0" applyBorder="0" applyAlignment="0" applyProtection="0"/>
  </cellStyleXfs>
  <cellXfs count="450">
    <xf numFmtId="0" fontId="0" fillId="0" borderId="0" xfId="0"/>
    <xf numFmtId="165" fontId="0" fillId="0" borderId="0" xfId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43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11" xfId="1" applyFont="1" applyBorder="1"/>
    <xf numFmtId="165" fontId="0" fillId="0" borderId="0" xfId="1" applyFont="1" applyBorder="1"/>
    <xf numFmtId="0" fontId="16" fillId="34" borderId="13" xfId="1" applyNumberFormat="1" applyFont="1" applyFill="1" applyBorder="1" applyAlignment="1">
      <alignment horizontal="centerContinuous"/>
    </xf>
    <xf numFmtId="165" fontId="0" fillId="34" borderId="13" xfId="1" applyFont="1" applyFill="1" applyBorder="1" applyAlignment="1">
      <alignment horizontal="centerContinuous"/>
    </xf>
    <xf numFmtId="165" fontId="0" fillId="34" borderId="14" xfId="1" applyFont="1" applyFill="1" applyBorder="1" applyAlignment="1">
      <alignment horizontal="centerContinuous"/>
    </xf>
    <xf numFmtId="165" fontId="16" fillId="33" borderId="16" xfId="1" applyFont="1" applyFill="1" applyBorder="1" applyAlignment="1">
      <alignment horizontal="center"/>
    </xf>
    <xf numFmtId="165" fontId="16" fillId="35" borderId="17" xfId="1" applyFont="1" applyFill="1" applyBorder="1" applyAlignment="1">
      <alignment horizontal="center"/>
    </xf>
    <xf numFmtId="0" fontId="0" fillId="0" borderId="18" xfId="0" applyBorder="1"/>
    <xf numFmtId="165" fontId="0" fillId="0" borderId="19" xfId="1" applyFont="1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165" fontId="0" fillId="0" borderId="22" xfId="1" applyFont="1" applyBorder="1"/>
    <xf numFmtId="165" fontId="0" fillId="0" borderId="23" xfId="1" applyFont="1" applyBorder="1"/>
    <xf numFmtId="165" fontId="0" fillId="0" borderId="24" xfId="1" applyFont="1" applyBorder="1"/>
    <xf numFmtId="165" fontId="0" fillId="0" borderId="0" xfId="1" applyFont="1" applyAlignment="1">
      <alignment horizontal="center"/>
    </xf>
    <xf numFmtId="0" fontId="13" fillId="37" borderId="0" xfId="0" applyFont="1" applyFill="1" applyAlignment="1">
      <alignment horizontal="centerContinuous"/>
    </xf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vertical="center"/>
    </xf>
    <xf numFmtId="165" fontId="0" fillId="0" borderId="35" xfId="1" applyFont="1" applyBorder="1"/>
    <xf numFmtId="165" fontId="0" fillId="0" borderId="27" xfId="1" applyFont="1" applyBorder="1"/>
    <xf numFmtId="165" fontId="0" fillId="0" borderId="28" xfId="1" applyFont="1" applyBorder="1"/>
    <xf numFmtId="165" fontId="0" fillId="0" borderId="29" xfId="1" applyFont="1" applyBorder="1"/>
    <xf numFmtId="0" fontId="0" fillId="33" borderId="25" xfId="0" applyFill="1" applyBorder="1" applyAlignment="1">
      <alignment horizontal="center"/>
    </xf>
    <xf numFmtId="0" fontId="0" fillId="0" borderId="0" xfId="0" applyProtection="1">
      <protection locked="0"/>
    </xf>
    <xf numFmtId="166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35" borderId="37" xfId="0" applyNumberFormat="1" applyFill="1" applyBorder="1" applyAlignment="1">
      <alignment horizontal="centerContinuous"/>
    </xf>
    <xf numFmtId="0" fontId="0" fillId="0" borderId="0" xfId="0" applyAlignment="1">
      <alignment vertical="top" wrapText="1"/>
    </xf>
    <xf numFmtId="166" fontId="0" fillId="0" borderId="27" xfId="43" applyNumberFormat="1" applyFont="1" applyBorder="1"/>
    <xf numFmtId="166" fontId="0" fillId="0" borderId="28" xfId="43" applyNumberFormat="1" applyFont="1" applyBorder="1"/>
    <xf numFmtId="166" fontId="0" fillId="0" borderId="0" xfId="43" applyNumberFormat="1" applyFont="1" applyBorder="1"/>
    <xf numFmtId="166" fontId="0" fillId="0" borderId="29" xfId="43" applyNumberFormat="1" applyFont="1" applyBorder="1"/>
    <xf numFmtId="166" fontId="0" fillId="0" borderId="31" xfId="43" applyNumberFormat="1" applyFont="1" applyBorder="1"/>
    <xf numFmtId="166" fontId="0" fillId="0" borderId="32" xfId="43" applyNumberFormat="1" applyFont="1" applyBorder="1"/>
    <xf numFmtId="0" fontId="16" fillId="0" borderId="3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8" fillId="4" borderId="34" xfId="9" applyBorder="1" applyAlignment="1">
      <alignment horizontal="center"/>
    </xf>
    <xf numFmtId="165" fontId="0" fillId="0" borderId="36" xfId="1" applyFont="1" applyBorder="1"/>
    <xf numFmtId="165" fontId="0" fillId="0" borderId="31" xfId="1" applyFont="1" applyBorder="1"/>
    <xf numFmtId="165" fontId="0" fillId="0" borderId="32" xfId="1" applyFont="1" applyBorder="1"/>
    <xf numFmtId="0" fontId="0" fillId="40" borderId="0" xfId="0" applyFill="1"/>
    <xf numFmtId="0" fontId="17" fillId="0" borderId="0" xfId="0" applyFont="1"/>
    <xf numFmtId="166" fontId="0" fillId="0" borderId="35" xfId="43" applyNumberFormat="1" applyFont="1" applyBorder="1"/>
    <xf numFmtId="166" fontId="0" fillId="0" borderId="11" xfId="43" applyNumberFormat="1" applyFont="1" applyBorder="1"/>
    <xf numFmtId="166" fontId="0" fillId="0" borderId="36" xfId="43" applyNumberFormat="1" applyFont="1" applyBorder="1"/>
    <xf numFmtId="17" fontId="13" fillId="41" borderId="37" xfId="0" applyNumberFormat="1" applyFont="1" applyFill="1" applyBorder="1" applyAlignment="1">
      <alignment horizontal="centerContinuous"/>
    </xf>
    <xf numFmtId="17" fontId="13" fillId="41" borderId="25" xfId="0" applyNumberFormat="1" applyFont="1" applyFill="1" applyBorder="1" applyAlignment="1">
      <alignment horizontal="centerContinuous"/>
    </xf>
    <xf numFmtId="0" fontId="16" fillId="33" borderId="31" xfId="0" applyFont="1" applyFill="1" applyBorder="1" applyAlignment="1">
      <alignment horizontal="center"/>
    </xf>
    <xf numFmtId="0" fontId="16" fillId="33" borderId="32" xfId="0" applyFont="1" applyFill="1" applyBorder="1" applyAlignment="1">
      <alignment horizontal="center"/>
    </xf>
    <xf numFmtId="0" fontId="16" fillId="35" borderId="37" xfId="0" applyFont="1" applyFill="1" applyBorder="1" applyAlignment="1">
      <alignment horizontal="center"/>
    </xf>
    <xf numFmtId="0" fontId="16" fillId="35" borderId="39" xfId="0" applyFont="1" applyFill="1" applyBorder="1" applyAlignment="1">
      <alignment horizontal="center"/>
    </xf>
    <xf numFmtId="0" fontId="16" fillId="35" borderId="38" xfId="0" applyFont="1" applyFill="1" applyBorder="1" applyAlignment="1">
      <alignment horizontal="center"/>
    </xf>
    <xf numFmtId="165" fontId="0" fillId="0" borderId="0" xfId="1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13" fillId="39" borderId="43" xfId="0" applyFont="1" applyFill="1" applyBorder="1" applyAlignment="1" applyProtection="1">
      <alignment horizontal="center"/>
      <protection hidden="1"/>
    </xf>
    <xf numFmtId="0" fontId="13" fillId="39" borderId="45" xfId="0" applyFont="1" applyFill="1" applyBorder="1" applyAlignment="1" applyProtection="1">
      <alignment horizontal="center"/>
      <protection hidden="1"/>
    </xf>
    <xf numFmtId="167" fontId="0" fillId="38" borderId="45" xfId="1" applyNumberFormat="1" applyFont="1" applyFill="1" applyBorder="1" applyProtection="1">
      <protection hidden="1"/>
    </xf>
    <xf numFmtId="167" fontId="0" fillId="0" borderId="45" xfId="1" applyNumberFormat="1" applyFont="1" applyBorder="1" applyProtection="1">
      <protection hidden="1"/>
    </xf>
    <xf numFmtId="0" fontId="13" fillId="39" borderId="0" xfId="0" applyFont="1" applyFill="1" applyAlignment="1" applyProtection="1">
      <alignment horizontal="center"/>
      <protection hidden="1"/>
    </xf>
    <xf numFmtId="0" fontId="16" fillId="38" borderId="43" xfId="0" applyFont="1" applyFill="1" applyBorder="1" applyAlignment="1" applyProtection="1">
      <alignment horizontal="center"/>
      <protection hidden="1"/>
    </xf>
    <xf numFmtId="167" fontId="0" fillId="38" borderId="45" xfId="1" applyNumberFormat="1" applyFont="1" applyFill="1" applyBorder="1" applyAlignment="1" applyProtection="1">
      <alignment horizontal="center"/>
      <protection hidden="1"/>
    </xf>
    <xf numFmtId="166" fontId="0" fillId="38" borderId="45" xfId="43" applyNumberFormat="1" applyFont="1" applyFill="1" applyBorder="1" applyAlignment="1" applyProtection="1">
      <alignment horizontal="center"/>
      <protection hidden="1"/>
    </xf>
    <xf numFmtId="0" fontId="16" fillId="0" borderId="43" xfId="0" applyFont="1" applyBorder="1" applyAlignment="1" applyProtection="1">
      <alignment horizontal="center"/>
      <protection hidden="1"/>
    </xf>
    <xf numFmtId="167" fontId="0" fillId="0" borderId="45" xfId="1" applyNumberFormat="1" applyFont="1" applyBorder="1" applyAlignment="1" applyProtection="1">
      <alignment horizontal="center"/>
      <protection hidden="1"/>
    </xf>
    <xf numFmtId="166" fontId="0" fillId="0" borderId="45" xfId="43" applyNumberFormat="1" applyFont="1" applyBorder="1" applyAlignment="1" applyProtection="1">
      <alignment horizontal="center"/>
      <protection hidden="1"/>
    </xf>
    <xf numFmtId="0" fontId="16" fillId="0" borderId="40" xfId="0" applyFont="1" applyBorder="1" applyAlignment="1" applyProtection="1">
      <alignment horizontal="center"/>
      <protection hidden="1"/>
    </xf>
    <xf numFmtId="167" fontId="0" fillId="0" borderId="41" xfId="1" applyNumberFormat="1" applyFont="1" applyBorder="1" applyProtection="1">
      <protection hidden="1"/>
    </xf>
    <xf numFmtId="167" fontId="0" fillId="0" borderId="41" xfId="1" applyNumberFormat="1" applyFont="1" applyBorder="1" applyAlignment="1" applyProtection="1">
      <alignment horizontal="center"/>
      <protection hidden="1"/>
    </xf>
    <xf numFmtId="166" fontId="0" fillId="0" borderId="41" xfId="43" applyNumberFormat="1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167" fontId="0" fillId="0" borderId="0" xfId="1" applyNumberFormat="1" applyFont="1" applyProtection="1">
      <protection hidden="1"/>
    </xf>
    <xf numFmtId="0" fontId="16" fillId="35" borderId="33" xfId="0" applyFont="1" applyFill="1" applyBorder="1" applyAlignment="1" applyProtection="1">
      <alignment horizontal="center" vertical="center"/>
      <protection hidden="1"/>
    </xf>
    <xf numFmtId="0" fontId="16" fillId="35" borderId="33" xfId="0" applyFont="1" applyFill="1" applyBorder="1" applyAlignment="1" applyProtection="1">
      <alignment horizontal="center"/>
      <protection hidden="1"/>
    </xf>
    <xf numFmtId="0" fontId="21" fillId="0" borderId="27" xfId="0" applyFont="1" applyBorder="1" applyAlignment="1" applyProtection="1">
      <alignment horizontal="center"/>
      <protection hidden="1"/>
    </xf>
    <xf numFmtId="0" fontId="21" fillId="0" borderId="28" xfId="0" applyFont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32" xfId="0" applyFont="1" applyBorder="1" applyAlignment="1" applyProtection="1">
      <alignment horizontal="center"/>
      <protection hidden="1"/>
    </xf>
    <xf numFmtId="166" fontId="16" fillId="33" borderId="0" xfId="43" applyNumberFormat="1" applyFont="1" applyFill="1" applyAlignment="1">
      <alignment horizontal="center"/>
    </xf>
    <xf numFmtId="0" fontId="13" fillId="37" borderId="0" xfId="0" applyFont="1" applyFill="1" applyAlignment="1">
      <alignment horizontal="centerContinuous" vertical="center"/>
    </xf>
    <xf numFmtId="9" fontId="0" fillId="0" borderId="0" xfId="43" applyFont="1" applyAlignment="1">
      <alignment horizontal="center" vertical="center"/>
    </xf>
    <xf numFmtId="165" fontId="16" fillId="0" borderId="0" xfId="1" applyFont="1" applyAlignment="1">
      <alignment horizontal="left" vertical="center"/>
    </xf>
    <xf numFmtId="169" fontId="0" fillId="0" borderId="0" xfId="1" applyNumberFormat="1" applyFont="1" applyAlignment="1">
      <alignment horizontal="center" vertical="center"/>
    </xf>
    <xf numFmtId="167" fontId="16" fillId="0" borderId="0" xfId="1" applyNumberFormat="1" applyFont="1" applyAlignment="1">
      <alignment horizontal="left"/>
    </xf>
    <xf numFmtId="167" fontId="16" fillId="33" borderId="0" xfId="1" applyNumberFormat="1" applyFont="1" applyFill="1" applyAlignment="1">
      <alignment horizontal="left"/>
    </xf>
    <xf numFmtId="167" fontId="16" fillId="0" borderId="0" xfId="1" applyNumberFormat="1" applyFont="1" applyAlignment="1">
      <alignment horizontal="left" vertical="center"/>
    </xf>
    <xf numFmtId="0" fontId="17" fillId="13" borderId="0" xfId="23" applyAlignment="1" applyProtection="1">
      <alignment horizontal="centerContinuous"/>
      <protection hidden="1"/>
    </xf>
    <xf numFmtId="0" fontId="13" fillId="13" borderId="0" xfId="23" applyFont="1" applyAlignment="1" applyProtection="1">
      <alignment horizontal="centerContinuous"/>
      <protection hidden="1"/>
    </xf>
    <xf numFmtId="0" fontId="22" fillId="0" borderId="27" xfId="0" applyFont="1" applyBorder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2" fillId="0" borderId="31" xfId="0" applyFont="1" applyBorder="1" applyAlignment="1" applyProtection="1">
      <alignment horizontal="center"/>
      <protection hidden="1"/>
    </xf>
    <xf numFmtId="0" fontId="16" fillId="38" borderId="33" xfId="0" applyFont="1" applyFill="1" applyBorder="1" applyAlignment="1" applyProtection="1">
      <alignment horizontal="center"/>
      <protection hidden="1"/>
    </xf>
    <xf numFmtId="0" fontId="16" fillId="38" borderId="10" xfId="0" applyFont="1" applyFill="1" applyBorder="1" applyAlignment="1" applyProtection="1">
      <alignment horizontal="center"/>
      <protection hidden="1"/>
    </xf>
    <xf numFmtId="0" fontId="16" fillId="38" borderId="34" xfId="0" applyFont="1" applyFill="1" applyBorder="1" applyAlignment="1" applyProtection="1">
      <alignment horizontal="center"/>
      <protection hidden="1"/>
    </xf>
    <xf numFmtId="0" fontId="0" fillId="40" borderId="0" xfId="0" applyFill="1" applyProtection="1">
      <protection hidden="1"/>
    </xf>
    <xf numFmtId="166" fontId="0" fillId="40" borderId="31" xfId="43" applyNumberFormat="1" applyFont="1" applyFill="1" applyBorder="1" applyProtection="1">
      <protection hidden="1"/>
    </xf>
    <xf numFmtId="165" fontId="0" fillId="40" borderId="36" xfId="1" applyFont="1" applyFill="1" applyBorder="1" applyProtection="1">
      <protection hidden="1"/>
    </xf>
    <xf numFmtId="165" fontId="0" fillId="40" borderId="31" xfId="1" applyFont="1" applyFill="1" applyBorder="1" applyProtection="1">
      <protection hidden="1"/>
    </xf>
    <xf numFmtId="166" fontId="0" fillId="40" borderId="36" xfId="43" applyNumberFormat="1" applyFont="1" applyFill="1" applyBorder="1" applyProtection="1">
      <protection hidden="1"/>
    </xf>
    <xf numFmtId="0" fontId="17" fillId="42" borderId="35" xfId="0" applyFont="1" applyFill="1" applyBorder="1" applyAlignment="1" applyProtection="1">
      <alignment horizontal="center"/>
      <protection locked="0"/>
    </xf>
    <xf numFmtId="167" fontId="0" fillId="0" borderId="0" xfId="1" applyNumberFormat="1" applyFont="1" applyAlignment="1">
      <alignment horizontal="center" vertical="center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/>
    <xf numFmtId="0" fontId="13" fillId="36" borderId="27" xfId="0" applyFont="1" applyFill="1" applyBorder="1" applyAlignment="1" applyProtection="1">
      <alignment horizontal="center"/>
      <protection locked="0"/>
    </xf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40" borderId="0" xfId="0" applyFill="1" applyProtection="1">
      <protection locked="0"/>
    </xf>
    <xf numFmtId="0" fontId="23" fillId="40" borderId="0" xfId="44" applyFill="1" applyAlignment="1" applyProtection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Protection="1">
      <protection hidden="1"/>
    </xf>
    <xf numFmtId="0" fontId="18" fillId="4" borderId="0" xfId="9" applyFont="1" applyAlignment="1" applyProtection="1">
      <alignment horizontal="center"/>
      <protection hidden="1"/>
    </xf>
    <xf numFmtId="0" fontId="11" fillId="6" borderId="4" xfId="12" applyAlignment="1" applyProtection="1">
      <alignment horizontal="center"/>
      <protection hidden="1"/>
    </xf>
    <xf numFmtId="0" fontId="8" fillId="4" borderId="0" xfId="9" applyAlignment="1" applyProtection="1">
      <alignment horizontal="center"/>
      <protection hidden="1"/>
    </xf>
    <xf numFmtId="0" fontId="0" fillId="0" borderId="0" xfId="0" applyAlignment="1" applyProtection="1">
      <alignment horizontal="centerContinuous"/>
      <protection hidden="1"/>
    </xf>
    <xf numFmtId="0" fontId="24" fillId="0" borderId="0" xfId="0" applyFont="1" applyProtection="1">
      <protection hidden="1"/>
    </xf>
    <xf numFmtId="0" fontId="0" fillId="33" borderId="0" xfId="0" applyFill="1" applyAlignment="1" applyProtection="1">
      <alignment horizontal="center"/>
      <protection hidden="1"/>
    </xf>
    <xf numFmtId="165" fontId="0" fillId="33" borderId="0" xfId="1" applyFont="1" applyFill="1" applyProtection="1">
      <protection hidden="1"/>
    </xf>
    <xf numFmtId="0" fontId="0" fillId="33" borderId="0" xfId="0" applyFill="1" applyProtection="1">
      <protection hidden="1"/>
    </xf>
    <xf numFmtId="165" fontId="0" fillId="0" borderId="0" xfId="0" applyNumberFormat="1" applyProtection="1">
      <protection hidden="1"/>
    </xf>
    <xf numFmtId="0" fontId="8" fillId="33" borderId="0" xfId="9" applyFill="1" applyProtection="1">
      <protection hidden="1"/>
    </xf>
    <xf numFmtId="166" fontId="0" fillId="0" borderId="0" xfId="43" applyNumberFormat="1" applyFont="1" applyProtection="1">
      <protection hidden="1"/>
    </xf>
    <xf numFmtId="165" fontId="0" fillId="38" borderId="35" xfId="1" applyFont="1" applyFill="1" applyBorder="1" applyProtection="1">
      <protection hidden="1"/>
    </xf>
    <xf numFmtId="167" fontId="0" fillId="38" borderId="27" xfId="0" applyNumberFormat="1" applyFill="1" applyBorder="1" applyProtection="1">
      <protection hidden="1"/>
    </xf>
    <xf numFmtId="165" fontId="0" fillId="38" borderId="35" xfId="0" applyNumberFormat="1" applyFill="1" applyBorder="1" applyProtection="1">
      <protection hidden="1"/>
    </xf>
    <xf numFmtId="165" fontId="0" fillId="0" borderId="44" xfId="1" applyFont="1" applyBorder="1" applyProtection="1">
      <protection hidden="1"/>
    </xf>
    <xf numFmtId="0" fontId="0" fillId="0" borderId="45" xfId="0" applyBorder="1" applyProtection="1">
      <protection hidden="1"/>
    </xf>
    <xf numFmtId="165" fontId="0" fillId="0" borderId="44" xfId="0" applyNumberFormat="1" applyBorder="1" applyProtection="1">
      <protection hidden="1"/>
    </xf>
    <xf numFmtId="0" fontId="16" fillId="0" borderId="0" xfId="0" applyFont="1" applyProtection="1">
      <protection hidden="1"/>
    </xf>
    <xf numFmtId="0" fontId="0" fillId="38" borderId="30" xfId="0" applyFill="1" applyBorder="1" applyProtection="1">
      <protection hidden="1"/>
    </xf>
    <xf numFmtId="165" fontId="0" fillId="38" borderId="30" xfId="1" applyFont="1" applyFill="1" applyBorder="1" applyProtection="1">
      <protection hidden="1"/>
    </xf>
    <xf numFmtId="165" fontId="0" fillId="38" borderId="42" xfId="1" applyFont="1" applyFill="1" applyBorder="1" applyProtection="1">
      <protection hidden="1"/>
    </xf>
    <xf numFmtId="165" fontId="0" fillId="38" borderId="45" xfId="1" applyFont="1" applyFill="1" applyBorder="1" applyProtection="1">
      <protection hidden="1"/>
    </xf>
    <xf numFmtId="10" fontId="0" fillId="0" borderId="0" xfId="43" applyNumberFormat="1" applyFont="1" applyProtection="1">
      <protection hidden="1"/>
    </xf>
    <xf numFmtId="165" fontId="0" fillId="0" borderId="45" xfId="1" applyFont="1" applyBorder="1" applyProtection="1">
      <protection hidden="1"/>
    </xf>
    <xf numFmtId="165" fontId="0" fillId="0" borderId="41" xfId="1" applyFont="1" applyBorder="1" applyProtection="1">
      <protection hidden="1"/>
    </xf>
    <xf numFmtId="0" fontId="17" fillId="42" borderId="35" xfId="0" applyFont="1" applyFill="1" applyBorder="1" applyAlignment="1" applyProtection="1">
      <alignment horizontal="center"/>
      <protection hidden="1"/>
    </xf>
    <xf numFmtId="0" fontId="13" fillId="36" borderId="27" xfId="0" applyFont="1" applyFill="1" applyBorder="1" applyAlignment="1" applyProtection="1">
      <alignment horizontal="center"/>
      <protection hidden="1"/>
    </xf>
    <xf numFmtId="0" fontId="13" fillId="36" borderId="28" xfId="0" applyFont="1" applyFill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29" xfId="0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166" fontId="0" fillId="0" borderId="0" xfId="43" applyNumberFormat="1" applyFont="1" applyBorder="1" applyProtection="1">
      <protection hidden="1"/>
    </xf>
    <xf numFmtId="10" fontId="0" fillId="0" borderId="0" xfId="43" applyNumberFormat="1" applyFont="1" applyBorder="1" applyProtection="1">
      <protection hidden="1"/>
    </xf>
    <xf numFmtId="9" fontId="0" fillId="0" borderId="0" xfId="0" applyNumberFormat="1" applyAlignment="1" applyProtection="1">
      <alignment horizontal="left"/>
      <protection hidden="1"/>
    </xf>
    <xf numFmtId="168" fontId="0" fillId="0" borderId="0" xfId="0" applyNumberFormat="1" applyProtection="1">
      <protection hidden="1"/>
    </xf>
    <xf numFmtId="166" fontId="0" fillId="0" borderId="29" xfId="43" applyNumberFormat="1" applyFont="1" applyBorder="1" applyProtection="1">
      <protection hidden="1"/>
    </xf>
    <xf numFmtId="165" fontId="0" fillId="0" borderId="0" xfId="1" applyFont="1" applyBorder="1" applyAlignment="1" applyProtection="1">
      <alignment horizontal="left" vertical="top"/>
      <protection hidden="1"/>
    </xf>
    <xf numFmtId="0" fontId="16" fillId="0" borderId="0" xfId="0" quotePrefix="1" applyFont="1" applyProtection="1">
      <protection hidden="1"/>
    </xf>
    <xf numFmtId="0" fontId="16" fillId="0" borderId="31" xfId="0" applyFont="1" applyBorder="1" applyProtection="1">
      <protection hidden="1"/>
    </xf>
    <xf numFmtId="0" fontId="0" fillId="0" borderId="31" xfId="0" applyBorder="1" applyProtection="1">
      <protection hidden="1"/>
    </xf>
    <xf numFmtId="167" fontId="0" fillId="0" borderId="0" xfId="0" applyNumberFormat="1" applyProtection="1">
      <protection hidden="1"/>
    </xf>
    <xf numFmtId="0" fontId="16" fillId="35" borderId="25" xfId="0" applyFont="1" applyFill="1" applyBorder="1" applyAlignment="1" applyProtection="1">
      <alignment horizontal="center" vertical="center"/>
      <protection hidden="1"/>
    </xf>
    <xf numFmtId="0" fontId="16" fillId="33" borderId="33" xfId="0" applyFont="1" applyFill="1" applyBorder="1" applyAlignment="1" applyProtection="1">
      <alignment horizontal="center"/>
      <protection hidden="1"/>
    </xf>
    <xf numFmtId="0" fontId="16" fillId="38" borderId="26" xfId="0" applyFont="1" applyFill="1" applyBorder="1" applyAlignment="1" applyProtection="1">
      <alignment horizontal="center"/>
      <protection hidden="1"/>
    </xf>
    <xf numFmtId="0" fontId="22" fillId="0" borderId="35" xfId="0" applyFont="1" applyBorder="1" applyAlignment="1" applyProtection="1">
      <alignment horizontal="center"/>
      <protection hidden="1"/>
    </xf>
    <xf numFmtId="0" fontId="22" fillId="0" borderId="11" xfId="0" applyFont="1" applyBorder="1" applyAlignment="1" applyProtection="1">
      <alignment horizontal="center"/>
      <protection hidden="1"/>
    </xf>
    <xf numFmtId="0" fontId="22" fillId="0" borderId="36" xfId="0" applyFont="1" applyBorder="1" applyAlignment="1" applyProtection="1">
      <alignment horizontal="center"/>
      <protection hidden="1"/>
    </xf>
    <xf numFmtId="17" fontId="13" fillId="41" borderId="37" xfId="0" applyNumberFormat="1" applyFont="1" applyFill="1" applyBorder="1" applyAlignment="1" applyProtection="1">
      <alignment horizontal="centerContinuous"/>
      <protection hidden="1"/>
    </xf>
    <xf numFmtId="17" fontId="13" fillId="41" borderId="25" xfId="0" applyNumberFormat="1" applyFont="1" applyFill="1" applyBorder="1" applyAlignment="1" applyProtection="1">
      <alignment horizontal="centerContinuous"/>
      <protection hidden="1"/>
    </xf>
    <xf numFmtId="0" fontId="16" fillId="35" borderId="37" xfId="0" applyFont="1" applyFill="1" applyBorder="1" applyAlignment="1" applyProtection="1">
      <alignment horizontal="center"/>
      <protection hidden="1"/>
    </xf>
    <xf numFmtId="0" fontId="16" fillId="35" borderId="39" xfId="0" applyFont="1" applyFill="1" applyBorder="1" applyAlignment="1" applyProtection="1">
      <alignment horizontal="center"/>
      <protection hidden="1"/>
    </xf>
    <xf numFmtId="0" fontId="16" fillId="35" borderId="38" xfId="0" applyFont="1" applyFill="1" applyBorder="1" applyAlignment="1" applyProtection="1">
      <alignment horizontal="center"/>
      <protection hidden="1"/>
    </xf>
    <xf numFmtId="0" fontId="16" fillId="33" borderId="31" xfId="0" applyFont="1" applyFill="1" applyBorder="1" applyAlignment="1" applyProtection="1">
      <alignment horizontal="center"/>
      <protection hidden="1"/>
    </xf>
    <xf numFmtId="0" fontId="16" fillId="33" borderId="32" xfId="0" applyFont="1" applyFill="1" applyBorder="1" applyAlignment="1" applyProtection="1">
      <alignment horizontal="center"/>
      <protection hidden="1"/>
    </xf>
    <xf numFmtId="0" fontId="16" fillId="0" borderId="33" xfId="0" applyFont="1" applyBorder="1" applyAlignment="1" applyProtection="1">
      <alignment horizontal="center"/>
      <protection hidden="1"/>
    </xf>
    <xf numFmtId="166" fontId="0" fillId="0" borderId="35" xfId="43" applyNumberFormat="1" applyFont="1" applyBorder="1" applyProtection="1">
      <protection hidden="1"/>
    </xf>
    <xf numFmtId="166" fontId="0" fillId="0" borderId="27" xfId="43" applyNumberFormat="1" applyFont="1" applyBorder="1" applyProtection="1">
      <protection hidden="1"/>
    </xf>
    <xf numFmtId="166" fontId="0" fillId="0" borderId="28" xfId="43" applyNumberFormat="1" applyFont="1" applyBorder="1" applyProtection="1">
      <protection hidden="1"/>
    </xf>
    <xf numFmtId="165" fontId="0" fillId="0" borderId="35" xfId="1" applyFont="1" applyBorder="1" applyProtection="1">
      <protection hidden="1"/>
    </xf>
    <xf numFmtId="165" fontId="0" fillId="0" borderId="27" xfId="1" applyFont="1" applyBorder="1" applyProtection="1">
      <protection hidden="1"/>
    </xf>
    <xf numFmtId="165" fontId="0" fillId="0" borderId="28" xfId="1" applyFont="1" applyBorder="1" applyProtection="1">
      <protection hidden="1"/>
    </xf>
    <xf numFmtId="0" fontId="16" fillId="0" borderId="10" xfId="0" applyFont="1" applyBorder="1" applyAlignment="1" applyProtection="1">
      <alignment horizontal="center"/>
      <protection hidden="1"/>
    </xf>
    <xf numFmtId="166" fontId="0" fillId="0" borderId="11" xfId="43" applyNumberFormat="1" applyFont="1" applyBorder="1" applyProtection="1">
      <protection hidden="1"/>
    </xf>
    <xf numFmtId="165" fontId="0" fillId="0" borderId="11" xfId="1" applyFont="1" applyBorder="1" applyProtection="1">
      <protection hidden="1"/>
    </xf>
    <xf numFmtId="165" fontId="0" fillId="0" borderId="0" xfId="1" applyFont="1" applyBorder="1" applyProtection="1">
      <protection hidden="1"/>
    </xf>
    <xf numFmtId="165" fontId="0" fillId="0" borderId="29" xfId="1" applyFont="1" applyBorder="1" applyProtection="1">
      <protection hidden="1"/>
    </xf>
    <xf numFmtId="0" fontId="8" fillId="4" borderId="34" xfId="9" applyBorder="1" applyAlignment="1" applyProtection="1">
      <alignment horizontal="center"/>
      <protection hidden="1"/>
    </xf>
    <xf numFmtId="166" fontId="0" fillId="0" borderId="36" xfId="43" applyNumberFormat="1" applyFont="1" applyBorder="1" applyProtection="1">
      <protection hidden="1"/>
    </xf>
    <xf numFmtId="166" fontId="0" fillId="0" borderId="31" xfId="43" applyNumberFormat="1" applyFont="1" applyBorder="1" applyProtection="1">
      <protection hidden="1"/>
    </xf>
    <xf numFmtId="166" fontId="0" fillId="0" borderId="32" xfId="43" applyNumberFormat="1" applyFont="1" applyBorder="1" applyProtection="1">
      <protection hidden="1"/>
    </xf>
    <xf numFmtId="165" fontId="0" fillId="0" borderId="36" xfId="1" applyFont="1" applyBorder="1" applyProtection="1">
      <protection hidden="1"/>
    </xf>
    <xf numFmtId="165" fontId="0" fillId="0" borderId="31" xfId="1" applyFont="1" applyBorder="1" applyProtection="1">
      <protection hidden="1"/>
    </xf>
    <xf numFmtId="17" fontId="0" fillId="35" borderId="37" xfId="0" applyNumberFormat="1" applyFill="1" applyBorder="1" applyAlignment="1" applyProtection="1">
      <alignment horizontal="centerContinuous"/>
      <protection hidden="1"/>
    </xf>
    <xf numFmtId="0" fontId="0" fillId="33" borderId="25" xfId="0" applyFill="1" applyBorder="1" applyAlignment="1" applyProtection="1">
      <alignment horizontal="center"/>
      <protection hidden="1"/>
    </xf>
    <xf numFmtId="0" fontId="16" fillId="0" borderId="35" xfId="0" applyFont="1" applyBorder="1" applyAlignment="1" applyProtection="1">
      <alignment horizontal="center"/>
      <protection hidden="1"/>
    </xf>
    <xf numFmtId="0" fontId="16" fillId="0" borderId="27" xfId="0" applyFont="1" applyBorder="1" applyAlignment="1" applyProtection="1">
      <alignment horizontal="center"/>
      <protection hidden="1"/>
    </xf>
    <xf numFmtId="0" fontId="16" fillId="0" borderId="28" xfId="0" applyFont="1" applyBorder="1" applyAlignment="1" applyProtection="1">
      <alignment horizontal="center"/>
      <protection hidden="1"/>
    </xf>
    <xf numFmtId="0" fontId="0" fillId="35" borderId="37" xfId="0" applyFill="1" applyBorder="1" applyAlignment="1" applyProtection="1">
      <alignment horizontal="centerContinuous"/>
      <protection hidden="1"/>
    </xf>
    <xf numFmtId="0" fontId="16" fillId="35" borderId="39" xfId="0" applyFont="1" applyFill="1" applyBorder="1" applyAlignment="1" applyProtection="1">
      <alignment horizontal="centerContinuous"/>
      <protection hidden="1"/>
    </xf>
    <xf numFmtId="0" fontId="16" fillId="35" borderId="38" xfId="0" applyFont="1" applyFill="1" applyBorder="1" applyAlignment="1" applyProtection="1">
      <alignment horizontal="centerContinuous"/>
      <protection hidden="1"/>
    </xf>
    <xf numFmtId="0" fontId="0" fillId="0" borderId="11" xfId="0" applyBorder="1" applyProtection="1">
      <protection hidden="1"/>
    </xf>
    <xf numFmtId="0" fontId="0" fillId="33" borderId="29" xfId="0" applyFill="1" applyBorder="1" applyAlignment="1" applyProtection="1">
      <alignment horizontal="center"/>
      <protection hidden="1"/>
    </xf>
    <xf numFmtId="10" fontId="0" fillId="0" borderId="27" xfId="43" applyNumberFormat="1" applyFont="1" applyBorder="1" applyProtection="1">
      <protection hidden="1"/>
    </xf>
    <xf numFmtId="10" fontId="0" fillId="0" borderId="28" xfId="43" applyNumberFormat="1" applyFont="1" applyBorder="1" applyProtection="1">
      <protection hidden="1"/>
    </xf>
    <xf numFmtId="0" fontId="16" fillId="0" borderId="11" xfId="0" applyFont="1" applyBorder="1" applyAlignment="1" applyProtection="1">
      <alignment horizontal="center"/>
      <protection hidden="1"/>
    </xf>
    <xf numFmtId="0" fontId="16" fillId="0" borderId="29" xfId="0" applyFont="1" applyBorder="1" applyAlignment="1" applyProtection="1">
      <alignment horizontal="center"/>
      <protection hidden="1"/>
    </xf>
    <xf numFmtId="10" fontId="0" fillId="0" borderId="29" xfId="43" applyNumberFormat="1" applyFont="1" applyBorder="1" applyProtection="1">
      <protection hidden="1"/>
    </xf>
    <xf numFmtId="10" fontId="0" fillId="0" borderId="0" xfId="43" applyNumberFormat="1" applyFont="1" applyAlignment="1" applyProtection="1">
      <alignment horizontal="center"/>
      <protection hidden="1"/>
    </xf>
    <xf numFmtId="0" fontId="0" fillId="0" borderId="35" xfId="0" applyBorder="1" applyProtection="1">
      <protection hidden="1"/>
    </xf>
    <xf numFmtId="167" fontId="0" fillId="0" borderId="0" xfId="1" applyNumberFormat="1" applyFont="1" applyBorder="1" applyProtection="1">
      <protection hidden="1"/>
    </xf>
    <xf numFmtId="167" fontId="0" fillId="0" borderId="29" xfId="1" applyNumberFormat="1" applyFont="1" applyBorder="1" applyProtection="1"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167" fontId="0" fillId="0" borderId="31" xfId="1" applyNumberFormat="1" applyFont="1" applyBorder="1" applyProtection="1">
      <protection hidden="1"/>
    </xf>
    <xf numFmtId="167" fontId="0" fillId="0" borderId="32" xfId="1" applyNumberFormat="1" applyFont="1" applyBorder="1" applyProtection="1"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25" xfId="0" applyBorder="1" applyProtection="1">
      <protection hidden="1"/>
    </xf>
    <xf numFmtId="0" fontId="16" fillId="0" borderId="39" xfId="0" applyFont="1" applyBorder="1" applyAlignment="1" applyProtection="1">
      <alignment horizontal="center"/>
      <protection hidden="1"/>
    </xf>
    <xf numFmtId="0" fontId="16" fillId="0" borderId="38" xfId="0" applyFont="1" applyBorder="1" applyAlignment="1" applyProtection="1">
      <alignment horizontal="center"/>
      <protection hidden="1"/>
    </xf>
    <xf numFmtId="167" fontId="0" fillId="0" borderId="11" xfId="1" applyNumberFormat="1" applyFont="1" applyBorder="1" applyProtection="1">
      <protection hidden="1"/>
    </xf>
    <xf numFmtId="167" fontId="0" fillId="0" borderId="36" xfId="1" applyNumberFormat="1" applyFont="1" applyBorder="1" applyProtection="1"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3" xfId="0" applyBorder="1" applyAlignment="1" applyProtection="1">
      <alignment horizontal="center"/>
      <protection hidden="1"/>
    </xf>
    <xf numFmtId="0" fontId="16" fillId="43" borderId="46" xfId="0" applyFont="1" applyFill="1" applyBorder="1" applyAlignment="1" applyProtection="1">
      <alignment horizontal="center"/>
      <protection hidden="1"/>
    </xf>
    <xf numFmtId="0" fontId="16" fillId="43" borderId="47" xfId="0" applyFont="1" applyFill="1" applyBorder="1" applyAlignment="1" applyProtection="1">
      <alignment horizontal="center"/>
      <protection hidden="1"/>
    </xf>
    <xf numFmtId="0" fontId="16" fillId="43" borderId="48" xfId="0" applyFont="1" applyFill="1" applyBorder="1" applyAlignment="1" applyProtection="1">
      <alignment horizontal="center"/>
      <protection hidden="1"/>
    </xf>
    <xf numFmtId="0" fontId="16" fillId="44" borderId="46" xfId="0" applyFont="1" applyFill="1" applyBorder="1" applyAlignment="1" applyProtection="1">
      <alignment horizontal="center"/>
      <protection hidden="1"/>
    </xf>
    <xf numFmtId="0" fontId="16" fillId="44" borderId="51" xfId="0" applyFont="1" applyFill="1" applyBorder="1" applyAlignment="1" applyProtection="1">
      <alignment horizontal="center"/>
      <protection hidden="1"/>
    </xf>
    <xf numFmtId="167" fontId="0" fillId="35" borderId="0" xfId="1" applyNumberFormat="1" applyFont="1" applyFill="1" applyBorder="1" applyProtection="1">
      <protection hidden="1"/>
    </xf>
    <xf numFmtId="167" fontId="0" fillId="35" borderId="49" xfId="1" applyNumberFormat="1" applyFont="1" applyFill="1" applyBorder="1" applyProtection="1">
      <protection hidden="1"/>
    </xf>
    <xf numFmtId="167" fontId="0" fillId="33" borderId="0" xfId="1" applyNumberFormat="1" applyFont="1" applyFill="1" applyBorder="1" applyProtection="1">
      <protection hidden="1"/>
    </xf>
    <xf numFmtId="167" fontId="0" fillId="33" borderId="49" xfId="1" applyNumberFormat="1" applyFont="1" applyFill="1" applyBorder="1" applyProtection="1">
      <protection hidden="1"/>
    </xf>
    <xf numFmtId="167" fontId="0" fillId="35" borderId="53" xfId="1" applyNumberFormat="1" applyFont="1" applyFill="1" applyBorder="1" applyProtection="1">
      <protection hidden="1"/>
    </xf>
    <xf numFmtId="167" fontId="0" fillId="35" borderId="52" xfId="1" applyNumberFormat="1" applyFont="1" applyFill="1" applyBorder="1" applyProtection="1">
      <protection hidden="1"/>
    </xf>
    <xf numFmtId="167" fontId="0" fillId="35" borderId="54" xfId="1" applyNumberFormat="1" applyFont="1" applyFill="1" applyBorder="1" applyAlignment="1" applyProtection="1">
      <alignment horizontal="center"/>
      <protection hidden="1"/>
    </xf>
    <xf numFmtId="167" fontId="0" fillId="33" borderId="55" xfId="1" applyNumberFormat="1" applyFont="1" applyFill="1" applyBorder="1" applyAlignment="1" applyProtection="1">
      <alignment horizontal="center"/>
      <protection hidden="1"/>
    </xf>
    <xf numFmtId="167" fontId="0" fillId="35" borderId="55" xfId="1" applyNumberFormat="1" applyFont="1" applyFill="1" applyBorder="1" applyAlignment="1" applyProtection="1">
      <alignment horizontal="center"/>
      <protection hidden="1"/>
    </xf>
    <xf numFmtId="167" fontId="0" fillId="33" borderId="56" xfId="1" applyNumberFormat="1" applyFont="1" applyFill="1" applyBorder="1" applyAlignment="1" applyProtection="1">
      <alignment horizontal="center"/>
      <protection hidden="1"/>
    </xf>
    <xf numFmtId="167" fontId="0" fillId="35" borderId="51" xfId="1" applyNumberFormat="1" applyFont="1" applyFill="1" applyBorder="1" applyProtection="1">
      <protection hidden="1"/>
    </xf>
    <xf numFmtId="167" fontId="0" fillId="33" borderId="19" xfId="1" applyNumberFormat="1" applyFont="1" applyFill="1" applyBorder="1" applyProtection="1">
      <protection hidden="1"/>
    </xf>
    <xf numFmtId="167" fontId="0" fillId="35" borderId="19" xfId="1" applyNumberFormat="1" applyFont="1" applyFill="1" applyBorder="1" applyProtection="1">
      <protection hidden="1"/>
    </xf>
    <xf numFmtId="167" fontId="0" fillId="33" borderId="50" xfId="1" applyNumberFormat="1" applyFont="1" applyFill="1" applyBorder="1" applyProtection="1">
      <protection hidden="1"/>
    </xf>
    <xf numFmtId="167" fontId="0" fillId="33" borderId="23" xfId="1" applyNumberFormat="1" applyFont="1" applyFill="1" applyBorder="1" applyProtection="1">
      <protection hidden="1"/>
    </xf>
    <xf numFmtId="167" fontId="0" fillId="33" borderId="24" xfId="1" applyNumberFormat="1" applyFont="1" applyFill="1" applyBorder="1" applyProtection="1">
      <protection hidden="1"/>
    </xf>
    <xf numFmtId="166" fontId="0" fillId="0" borderId="35" xfId="43" applyNumberFormat="1" applyFont="1" applyBorder="1" applyAlignment="1">
      <alignment horizontal="center"/>
    </xf>
    <xf numFmtId="166" fontId="0" fillId="0" borderId="27" xfId="43" applyNumberFormat="1" applyFont="1" applyBorder="1" applyAlignment="1">
      <alignment horizontal="center"/>
    </xf>
    <xf numFmtId="166" fontId="0" fillId="0" borderId="28" xfId="43" applyNumberFormat="1" applyFont="1" applyBorder="1" applyAlignment="1">
      <alignment horizontal="center"/>
    </xf>
    <xf numFmtId="166" fontId="0" fillId="0" borderId="11" xfId="43" applyNumberFormat="1" applyFont="1" applyBorder="1" applyAlignment="1">
      <alignment horizontal="center"/>
    </xf>
    <xf numFmtId="166" fontId="0" fillId="0" borderId="0" xfId="43" applyNumberFormat="1" applyFont="1" applyBorder="1" applyAlignment="1">
      <alignment horizontal="center"/>
    </xf>
    <xf numFmtId="166" fontId="0" fillId="0" borderId="29" xfId="43" applyNumberFormat="1" applyFont="1" applyBorder="1" applyAlignment="1">
      <alignment horizontal="center"/>
    </xf>
    <xf numFmtId="166" fontId="0" fillId="0" borderId="36" xfId="43" applyNumberFormat="1" applyFont="1" applyBorder="1" applyAlignment="1">
      <alignment horizontal="center"/>
    </xf>
    <xf numFmtId="166" fontId="0" fillId="0" borderId="31" xfId="43" applyNumberFormat="1" applyFont="1" applyBorder="1" applyAlignment="1">
      <alignment horizontal="center"/>
    </xf>
    <xf numFmtId="166" fontId="0" fillId="0" borderId="32" xfId="43" applyNumberFormat="1" applyFont="1" applyBorder="1" applyAlignment="1">
      <alignment horizontal="center"/>
    </xf>
    <xf numFmtId="0" fontId="25" fillId="0" borderId="0" xfId="0" applyFont="1" applyAlignment="1">
      <alignment vertical="center"/>
    </xf>
    <xf numFmtId="0" fontId="13" fillId="39" borderId="52" xfId="0" applyFont="1" applyFill="1" applyBorder="1" applyAlignment="1" applyProtection="1">
      <alignment horizontal="center"/>
      <protection hidden="1"/>
    </xf>
    <xf numFmtId="0" fontId="13" fillId="12" borderId="57" xfId="22" applyFont="1" applyBorder="1" applyAlignment="1" applyProtection="1">
      <alignment horizontal="center"/>
      <protection hidden="1"/>
    </xf>
    <xf numFmtId="0" fontId="13" fillId="12" borderId="53" xfId="22" applyFont="1" applyBorder="1" applyAlignment="1" applyProtection="1">
      <alignment horizontal="center"/>
      <protection hidden="1"/>
    </xf>
    <xf numFmtId="0" fontId="13" fillId="39" borderId="57" xfId="0" applyFont="1" applyFill="1" applyBorder="1" applyAlignment="1" applyProtection="1">
      <alignment horizontal="center"/>
      <protection hidden="1"/>
    </xf>
    <xf numFmtId="0" fontId="13" fillId="39" borderId="51" xfId="0" applyFont="1" applyFill="1" applyBorder="1" applyAlignment="1" applyProtection="1">
      <alignment horizontal="center"/>
      <protection hidden="1"/>
    </xf>
    <xf numFmtId="0" fontId="0" fillId="38" borderId="58" xfId="0" applyFill="1" applyBorder="1" applyProtection="1">
      <protection hidden="1"/>
    </xf>
    <xf numFmtId="167" fontId="0" fillId="38" borderId="59" xfId="0" applyNumberForma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38" borderId="62" xfId="0" applyFill="1" applyBorder="1" applyProtection="1">
      <protection hidden="1"/>
    </xf>
    <xf numFmtId="0" fontId="0" fillId="38" borderId="63" xfId="0" applyFill="1" applyBorder="1" applyProtection="1">
      <protection hidden="1"/>
    </xf>
    <xf numFmtId="0" fontId="0" fillId="0" borderId="64" xfId="0" applyBorder="1" applyProtection="1">
      <protection hidden="1"/>
    </xf>
    <xf numFmtId="165" fontId="0" fillId="0" borderId="65" xfId="1" applyFont="1" applyBorder="1" applyProtection="1">
      <protection hidden="1"/>
    </xf>
    <xf numFmtId="0" fontId="0" fillId="0" borderId="66" xfId="0" applyBorder="1" applyProtection="1">
      <protection hidden="1"/>
    </xf>
    <xf numFmtId="165" fontId="0" fillId="0" borderId="65" xfId="0" applyNumberFormat="1" applyBorder="1" applyProtection="1">
      <protection hidden="1"/>
    </xf>
    <xf numFmtId="0" fontId="0" fillId="0" borderId="67" xfId="0" applyBorder="1" applyProtection="1">
      <protection hidden="1"/>
    </xf>
    <xf numFmtId="0" fontId="13" fillId="39" borderId="53" xfId="0" applyFont="1" applyFill="1" applyBorder="1" applyAlignment="1" applyProtection="1">
      <alignment horizontal="center"/>
      <protection hidden="1"/>
    </xf>
    <xf numFmtId="0" fontId="16" fillId="38" borderId="60" xfId="0" applyFont="1" applyFill="1" applyBorder="1" applyProtection="1">
      <protection hidden="1"/>
    </xf>
    <xf numFmtId="167" fontId="0" fillId="38" borderId="61" xfId="1" applyNumberFormat="1" applyFont="1" applyFill="1" applyBorder="1" applyProtection="1">
      <protection hidden="1"/>
    </xf>
    <xf numFmtId="0" fontId="16" fillId="0" borderId="60" xfId="0" applyFont="1" applyBorder="1" applyProtection="1">
      <protection hidden="1"/>
    </xf>
    <xf numFmtId="167" fontId="0" fillId="0" borderId="61" xfId="1" applyNumberFormat="1" applyFont="1" applyBorder="1" applyProtection="1">
      <protection hidden="1"/>
    </xf>
    <xf numFmtId="0" fontId="16" fillId="38" borderId="64" xfId="0" applyFont="1" applyFill="1" applyBorder="1" applyProtection="1">
      <protection hidden="1"/>
    </xf>
    <xf numFmtId="167" fontId="0" fillId="38" borderId="66" xfId="1" applyNumberFormat="1" applyFont="1" applyFill="1" applyBorder="1" applyProtection="1">
      <protection hidden="1"/>
    </xf>
    <xf numFmtId="167" fontId="0" fillId="38" borderId="67" xfId="1" applyNumberFormat="1" applyFont="1" applyFill="1" applyBorder="1" applyProtection="1">
      <protection hidden="1"/>
    </xf>
    <xf numFmtId="0" fontId="0" fillId="0" borderId="52" xfId="0" applyBorder="1" applyAlignment="1" applyProtection="1">
      <alignment horizontal="center"/>
      <protection hidden="1"/>
    </xf>
    <xf numFmtId="0" fontId="16" fillId="0" borderId="53" xfId="0" applyFont="1" applyBorder="1" applyProtection="1">
      <protection hidden="1"/>
    </xf>
    <xf numFmtId="0" fontId="0" fillId="0" borderId="53" xfId="0" applyBorder="1" applyProtection="1">
      <protection hidden="1"/>
    </xf>
    <xf numFmtId="0" fontId="0" fillId="0" borderId="51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left"/>
      <protection hidden="1"/>
    </xf>
    <xf numFmtId="166" fontId="0" fillId="0" borderId="19" xfId="43" applyNumberFormat="1" applyFont="1" applyBorder="1" applyProtection="1">
      <protection hidden="1"/>
    </xf>
    <xf numFmtId="166" fontId="0" fillId="0" borderId="19" xfId="0" applyNumberFormat="1" applyBorder="1" applyAlignment="1" applyProtection="1">
      <alignment horizontal="left"/>
      <protection hidden="1"/>
    </xf>
    <xf numFmtId="166" fontId="0" fillId="0" borderId="19" xfId="1" applyNumberFormat="1" applyFont="1" applyBorder="1" applyAlignment="1" applyProtection="1">
      <alignment horizontal="left" vertical="top"/>
      <protection hidden="1"/>
    </xf>
    <xf numFmtId="166" fontId="0" fillId="0" borderId="19" xfId="0" applyNumberFormat="1" applyBorder="1" applyProtection="1">
      <protection hidden="1"/>
    </xf>
    <xf numFmtId="0" fontId="16" fillId="0" borderId="23" xfId="0" applyFont="1" applyBorder="1" applyProtection="1">
      <protection hidden="1"/>
    </xf>
    <xf numFmtId="166" fontId="0" fillId="0" borderId="24" xfId="0" applyNumberFormat="1" applyBorder="1" applyProtection="1">
      <protection hidden="1"/>
    </xf>
    <xf numFmtId="0" fontId="16" fillId="0" borderId="0" xfId="0" applyFont="1" applyProtection="1">
      <protection locked="0"/>
    </xf>
    <xf numFmtId="0" fontId="16" fillId="0" borderId="0" xfId="0" quotePrefix="1" applyFont="1" applyProtection="1">
      <protection locked="0"/>
    </xf>
    <xf numFmtId="0" fontId="0" fillId="0" borderId="35" xfId="0" applyBorder="1" applyAlignment="1" applyProtection="1">
      <alignment horizontal="center"/>
      <protection locked="0"/>
    </xf>
    <xf numFmtId="0" fontId="16" fillId="0" borderId="27" xfId="0" applyFont="1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16" fillId="0" borderId="31" xfId="0" applyFont="1" applyBorder="1" applyProtection="1">
      <protection locked="0"/>
    </xf>
    <xf numFmtId="167" fontId="0" fillId="40" borderId="0" xfId="0" applyNumberFormat="1" applyFill="1"/>
    <xf numFmtId="166" fontId="0" fillId="35" borderId="54" xfId="43" applyNumberFormat="1" applyFont="1" applyFill="1" applyBorder="1" applyProtection="1">
      <protection hidden="1"/>
    </xf>
    <xf numFmtId="166" fontId="0" fillId="33" borderId="55" xfId="43" applyNumberFormat="1" applyFont="1" applyFill="1" applyBorder="1" applyProtection="1">
      <protection hidden="1"/>
    </xf>
    <xf numFmtId="166" fontId="0" fillId="35" borderId="55" xfId="43" applyNumberFormat="1" applyFont="1" applyFill="1" applyBorder="1" applyProtection="1">
      <protection hidden="1"/>
    </xf>
    <xf numFmtId="166" fontId="0" fillId="33" borderId="56" xfId="43" applyNumberFormat="1" applyFont="1" applyFill="1" applyBorder="1" applyProtection="1">
      <protection hidden="1"/>
    </xf>
    <xf numFmtId="167" fontId="0" fillId="35" borderId="54" xfId="1" applyNumberFormat="1" applyFont="1" applyFill="1" applyBorder="1" applyProtection="1">
      <protection hidden="1"/>
    </xf>
    <xf numFmtId="167" fontId="0" fillId="33" borderId="55" xfId="1" applyNumberFormat="1" applyFont="1" applyFill="1" applyBorder="1" applyProtection="1">
      <protection hidden="1"/>
    </xf>
    <xf numFmtId="167" fontId="0" fillId="35" borderId="55" xfId="1" applyNumberFormat="1" applyFont="1" applyFill="1" applyBorder="1" applyProtection="1">
      <protection hidden="1"/>
    </xf>
    <xf numFmtId="167" fontId="0" fillId="33" borderId="56" xfId="1" applyNumberFormat="1" applyFont="1" applyFill="1" applyBorder="1" applyProtection="1"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left"/>
      <protection hidden="1"/>
    </xf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 indent="1"/>
    </xf>
    <xf numFmtId="0" fontId="0" fillId="0" borderId="0" xfId="0" applyAlignment="1">
      <alignment horizontal="right"/>
    </xf>
    <xf numFmtId="165" fontId="0" fillId="0" borderId="69" xfId="0" applyNumberFormat="1" applyBorder="1" applyProtection="1">
      <protection hidden="1"/>
    </xf>
    <xf numFmtId="0" fontId="13" fillId="12" borderId="54" xfId="22" applyFont="1" applyBorder="1" applyAlignment="1" applyProtection="1">
      <alignment horizontal="center"/>
      <protection hidden="1"/>
    </xf>
    <xf numFmtId="0" fontId="38" fillId="47" borderId="71" xfId="0" applyFont="1" applyFill="1" applyBorder="1" applyAlignment="1">
      <alignment horizontal="center"/>
    </xf>
    <xf numFmtId="0" fontId="38" fillId="46" borderId="71" xfId="0" applyFont="1" applyFill="1" applyBorder="1" applyAlignment="1">
      <alignment horizontal="center"/>
    </xf>
    <xf numFmtId="0" fontId="38" fillId="45" borderId="70" xfId="0" applyFont="1" applyFill="1" applyBorder="1" applyAlignment="1">
      <alignment horizontal="center"/>
    </xf>
    <xf numFmtId="0" fontId="41" fillId="0" borderId="72" xfId="0" applyFont="1" applyBorder="1" applyAlignment="1">
      <alignment horizontal="center"/>
    </xf>
    <xf numFmtId="167" fontId="26" fillId="50" borderId="13" xfId="1" applyNumberFormat="1" applyFont="1" applyFill="1" applyBorder="1" applyAlignment="1">
      <alignment horizontal="center"/>
    </xf>
    <xf numFmtId="167" fontId="26" fillId="49" borderId="13" xfId="1" applyNumberFormat="1" applyFont="1" applyFill="1" applyBorder="1" applyAlignment="1">
      <alignment horizontal="center"/>
    </xf>
    <xf numFmtId="167" fontId="26" fillId="48" borderId="12" xfId="1" applyNumberFormat="1" applyFont="1" applyFill="1" applyBorder="1" applyAlignment="1">
      <alignment horizontal="center"/>
    </xf>
    <xf numFmtId="0" fontId="41" fillId="0" borderId="73" xfId="0" applyFont="1" applyBorder="1" applyAlignment="1">
      <alignment horizontal="center"/>
    </xf>
    <xf numFmtId="0" fontId="16" fillId="43" borderId="46" xfId="0" applyFont="1" applyFill="1" applyBorder="1" applyAlignment="1" applyProtection="1">
      <alignment horizontal="center" vertical="center" wrapText="1"/>
      <protection hidden="1"/>
    </xf>
    <xf numFmtId="167" fontId="41" fillId="40" borderId="76" xfId="0" applyNumberFormat="1" applyFont="1" applyFill="1" applyBorder="1"/>
    <xf numFmtId="167" fontId="26" fillId="53" borderId="15" xfId="1" applyNumberFormat="1" applyFont="1" applyFill="1" applyBorder="1" applyAlignment="1">
      <alignment horizontal="center"/>
    </xf>
    <xf numFmtId="0" fontId="43" fillId="46" borderId="71" xfId="0" applyFont="1" applyFill="1" applyBorder="1" applyAlignment="1">
      <alignment horizontal="center"/>
    </xf>
    <xf numFmtId="167" fontId="26" fillId="50" borderId="25" xfId="1" applyNumberFormat="1" applyFont="1" applyFill="1" applyBorder="1" applyAlignment="1">
      <alignment horizontal="center"/>
    </xf>
    <xf numFmtId="167" fontId="26" fillId="54" borderId="25" xfId="1" applyNumberFormat="1" applyFont="1" applyFill="1" applyBorder="1" applyAlignment="1">
      <alignment horizontal="center"/>
    </xf>
    <xf numFmtId="0" fontId="43" fillId="51" borderId="70" xfId="0" applyFont="1" applyFill="1" applyBorder="1" applyAlignment="1">
      <alignment horizontal="center"/>
    </xf>
    <xf numFmtId="167" fontId="41" fillId="40" borderId="17" xfId="0" applyNumberFormat="1" applyFont="1" applyFill="1" applyBorder="1"/>
    <xf numFmtId="167" fontId="26" fillId="49" borderId="25" xfId="1" applyNumberFormat="1" applyFont="1" applyFill="1" applyBorder="1" applyAlignment="1">
      <alignment horizontal="center"/>
    </xf>
    <xf numFmtId="167" fontId="26" fillId="53" borderId="75" xfId="1" applyNumberFormat="1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167" fontId="26" fillId="50" borderId="16" xfId="1" applyNumberFormat="1" applyFont="1" applyFill="1" applyBorder="1" applyAlignment="1">
      <alignment horizontal="center"/>
    </xf>
    <xf numFmtId="167" fontId="26" fillId="48" borderId="75" xfId="1" applyNumberFormat="1" applyFont="1" applyFill="1" applyBorder="1" applyAlignment="1">
      <alignment horizontal="center"/>
    </xf>
    <xf numFmtId="167" fontId="26" fillId="54" borderId="13" xfId="1" applyNumberFormat="1" applyFont="1" applyFill="1" applyBorder="1" applyAlignment="1">
      <alignment horizontal="center"/>
    </xf>
    <xf numFmtId="167" fontId="26" fillId="49" borderId="16" xfId="1" applyNumberFormat="1" applyFont="1" applyFill="1" applyBorder="1" applyAlignment="1">
      <alignment horizontal="center"/>
    </xf>
    <xf numFmtId="0" fontId="41" fillId="0" borderId="74" xfId="0" applyFont="1" applyBorder="1" applyAlignment="1">
      <alignment horizontal="center"/>
    </xf>
    <xf numFmtId="167" fontId="26" fillId="53" borderId="12" xfId="1" applyNumberFormat="1" applyFont="1" applyFill="1" applyBorder="1" applyAlignment="1">
      <alignment horizontal="center"/>
    </xf>
    <xf numFmtId="167" fontId="26" fillId="48" borderId="15" xfId="1" applyNumberFormat="1" applyFont="1" applyFill="1" applyBorder="1" applyAlignment="1">
      <alignment horizontal="center"/>
    </xf>
    <xf numFmtId="167" fontId="41" fillId="40" borderId="14" xfId="0" applyNumberFormat="1" applyFont="1" applyFill="1" applyBorder="1"/>
    <xf numFmtId="0" fontId="43" fillId="52" borderId="71" xfId="0" applyFont="1" applyFill="1" applyBorder="1" applyAlignment="1">
      <alignment horizontal="center"/>
    </xf>
    <xf numFmtId="0" fontId="41" fillId="0" borderId="77" xfId="0" applyFont="1" applyBorder="1" applyAlignment="1">
      <alignment horizontal="center"/>
    </xf>
    <xf numFmtId="167" fontId="26" fillId="54" borderId="16" xfId="1" applyNumberFormat="1" applyFont="1" applyFill="1" applyBorder="1" applyAlignment="1">
      <alignment horizontal="center"/>
    </xf>
    <xf numFmtId="167" fontId="16" fillId="38" borderId="26" xfId="0" applyNumberFormat="1" applyFont="1" applyFill="1" applyBorder="1" applyAlignment="1" applyProtection="1">
      <alignment horizontal="center"/>
      <protection hidden="1"/>
    </xf>
    <xf numFmtId="0" fontId="22" fillId="0" borderId="25" xfId="0" applyFont="1" applyBorder="1" applyAlignment="1" applyProtection="1">
      <alignment horizontal="center"/>
      <protection hidden="1"/>
    </xf>
    <xf numFmtId="0" fontId="21" fillId="0" borderId="25" xfId="0" applyFont="1" applyBorder="1" applyAlignment="1" applyProtection="1">
      <alignment horizontal="center"/>
      <protection hidden="1"/>
    </xf>
    <xf numFmtId="0" fontId="13" fillId="55" borderId="52" xfId="0" applyFont="1" applyFill="1" applyBorder="1" applyAlignment="1">
      <alignment horizontal="centerContinuous"/>
    </xf>
    <xf numFmtId="0" fontId="13" fillId="55" borderId="53" xfId="0" applyFont="1" applyFill="1" applyBorder="1" applyAlignment="1">
      <alignment horizontal="centerContinuous"/>
    </xf>
    <xf numFmtId="0" fontId="13" fillId="55" borderId="51" xfId="0" applyFont="1" applyFill="1" applyBorder="1" applyAlignment="1">
      <alignment horizontal="centerContinuous"/>
    </xf>
    <xf numFmtId="0" fontId="16" fillId="35" borderId="75" xfId="0" applyFont="1" applyFill="1" applyBorder="1" applyAlignment="1" applyProtection="1">
      <alignment horizontal="center" vertical="center"/>
      <protection hidden="1"/>
    </xf>
    <xf numFmtId="0" fontId="16" fillId="35" borderId="78" xfId="0" applyFont="1" applyFill="1" applyBorder="1" applyAlignment="1" applyProtection="1">
      <alignment horizontal="center"/>
      <protection hidden="1"/>
    </xf>
    <xf numFmtId="167" fontId="16" fillId="38" borderId="79" xfId="0" applyNumberFormat="1" applyFont="1" applyFill="1" applyBorder="1" applyAlignment="1" applyProtection="1">
      <alignment horizontal="center"/>
      <protection hidden="1"/>
    </xf>
    <xf numFmtId="0" fontId="21" fillId="0" borderId="76" xfId="0" applyFont="1" applyBorder="1" applyAlignment="1" applyProtection="1">
      <alignment horizontal="center"/>
      <protection hidden="1"/>
    </xf>
    <xf numFmtId="167" fontId="16" fillId="38" borderId="80" xfId="0" applyNumberFormat="1" applyFont="1" applyFill="1" applyBorder="1" applyAlignment="1" applyProtection="1">
      <alignment horizontal="center"/>
      <protection hidden="1"/>
    </xf>
    <xf numFmtId="0" fontId="22" fillId="0" borderId="16" xfId="0" applyFont="1" applyBorder="1" applyAlignment="1" applyProtection="1">
      <alignment horizontal="center"/>
      <protection hidden="1"/>
    </xf>
    <xf numFmtId="0" fontId="21" fillId="0" borderId="16" xfId="0" applyFont="1" applyBorder="1" applyAlignment="1" applyProtection="1">
      <alignment horizontal="center"/>
      <protection hidden="1"/>
    </xf>
    <xf numFmtId="0" fontId="21" fillId="0" borderId="17" xfId="0" applyFont="1" applyBorder="1" applyAlignment="1" applyProtection="1">
      <alignment horizontal="center"/>
      <protection hidden="1"/>
    </xf>
    <xf numFmtId="166" fontId="0" fillId="40" borderId="0" xfId="43" applyNumberFormat="1" applyFont="1" applyFill="1"/>
    <xf numFmtId="9" fontId="0" fillId="40" borderId="0" xfId="43" applyFont="1" applyFill="1"/>
    <xf numFmtId="166" fontId="11" fillId="6" borderId="4" xfId="43" applyNumberFormat="1" applyFont="1" applyFill="1" applyBorder="1" applyAlignment="1">
      <alignment horizontal="center"/>
    </xf>
    <xf numFmtId="166" fontId="0" fillId="40" borderId="0" xfId="0" applyNumberFormat="1" applyFill="1"/>
    <xf numFmtId="166" fontId="13" fillId="29" borderId="0" xfId="39" applyNumberFormat="1" applyFont="1" applyAlignment="1">
      <alignment horizontal="center" vertical="center" wrapText="1"/>
    </xf>
    <xf numFmtId="167" fontId="0" fillId="33" borderId="25" xfId="1" applyNumberFormat="1" applyFont="1" applyFill="1" applyBorder="1" applyAlignment="1" applyProtection="1">
      <alignment horizontal="center"/>
      <protection hidden="1"/>
    </xf>
    <xf numFmtId="164" fontId="0" fillId="40" borderId="25" xfId="0" applyNumberFormat="1" applyFill="1" applyBorder="1"/>
    <xf numFmtId="167" fontId="0" fillId="35" borderId="25" xfId="1" applyNumberFormat="1" applyFont="1" applyFill="1" applyBorder="1" applyAlignment="1" applyProtection="1">
      <alignment horizontal="center"/>
      <protection hidden="1"/>
    </xf>
    <xf numFmtId="0" fontId="0" fillId="33" borderId="33" xfId="0" applyFill="1" applyBorder="1" applyAlignment="1">
      <alignment horizontal="center"/>
    </xf>
    <xf numFmtId="167" fontId="0" fillId="40" borderId="14" xfId="1" applyNumberFormat="1" applyFont="1" applyFill="1" applyBorder="1"/>
    <xf numFmtId="167" fontId="0" fillId="40" borderId="17" xfId="1" applyNumberFormat="1" applyFont="1" applyFill="1" applyBorder="1"/>
    <xf numFmtId="167" fontId="0" fillId="40" borderId="13" xfId="1" applyNumberFormat="1" applyFont="1" applyFill="1" applyBorder="1"/>
    <xf numFmtId="167" fontId="0" fillId="40" borderId="16" xfId="1" applyNumberFormat="1" applyFont="1" applyFill="1" applyBorder="1"/>
    <xf numFmtId="167" fontId="0" fillId="40" borderId="25" xfId="1" applyNumberFormat="1" applyFont="1" applyFill="1" applyBorder="1"/>
    <xf numFmtId="167" fontId="0" fillId="40" borderId="76" xfId="1" applyNumberFormat="1" applyFont="1" applyFill="1" applyBorder="1"/>
    <xf numFmtId="0" fontId="16" fillId="56" borderId="70" xfId="0" applyFont="1" applyFill="1" applyBorder="1" applyAlignment="1">
      <alignment horizontal="center" vertical="center" wrapText="1"/>
    </xf>
    <xf numFmtId="0" fontId="16" fillId="56" borderId="72" xfId="0" applyFont="1" applyFill="1" applyBorder="1" applyAlignment="1">
      <alignment horizontal="center" vertical="center" wrapText="1"/>
    </xf>
    <xf numFmtId="0" fontId="16" fillId="56" borderId="73" xfId="0" applyFont="1" applyFill="1" applyBorder="1" applyAlignment="1">
      <alignment horizontal="center"/>
    </xf>
    <xf numFmtId="0" fontId="16" fillId="56" borderId="74" xfId="0" applyFont="1" applyFill="1" applyBorder="1" applyAlignment="1">
      <alignment horizontal="center"/>
    </xf>
    <xf numFmtId="0" fontId="16" fillId="56" borderId="77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0" xfId="0" applyFill="1"/>
    <xf numFmtId="0" fontId="16" fillId="43" borderId="25" xfId="0" applyFont="1" applyFill="1" applyBorder="1"/>
    <xf numFmtId="0" fontId="16" fillId="43" borderId="38" xfId="0" applyFont="1" applyFill="1" applyBorder="1"/>
    <xf numFmtId="0" fontId="0" fillId="0" borderId="11" xfId="0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0" fillId="0" borderId="29" xfId="0" applyBorder="1" applyAlignment="1" applyProtection="1">
      <alignment horizontal="left" vertical="top" wrapText="1"/>
      <protection hidden="1"/>
    </xf>
    <xf numFmtId="0" fontId="0" fillId="0" borderId="36" xfId="0" applyBorder="1" applyAlignment="1" applyProtection="1">
      <alignment horizontal="left" vertical="top" wrapText="1"/>
      <protection hidden="1"/>
    </xf>
    <xf numFmtId="0" fontId="0" fillId="0" borderId="31" xfId="0" applyBorder="1" applyAlignment="1" applyProtection="1">
      <alignment horizontal="left" vertical="top" wrapText="1"/>
      <protection hidden="1"/>
    </xf>
    <xf numFmtId="0" fontId="0" fillId="0" borderId="32" xfId="0" applyBorder="1" applyAlignment="1" applyProtection="1">
      <alignment horizontal="left" vertical="top" wrapText="1"/>
      <protection hidden="1"/>
    </xf>
    <xf numFmtId="0" fontId="11" fillId="6" borderId="10" xfId="12" applyBorder="1" applyAlignment="1" applyProtection="1">
      <alignment horizontal="center" vertical="center" wrapText="1"/>
      <protection hidden="1"/>
    </xf>
    <xf numFmtId="0" fontId="11" fillId="6" borderId="34" xfId="12" applyBorder="1" applyAlignment="1" applyProtection="1">
      <alignment horizontal="center" vertical="center" wrapText="1"/>
      <protection hidden="1"/>
    </xf>
    <xf numFmtId="0" fontId="0" fillId="0" borderId="35" xfId="0" applyBorder="1" applyAlignment="1" applyProtection="1">
      <alignment horizontal="left" vertical="top" wrapText="1"/>
      <protection hidden="1"/>
    </xf>
    <xf numFmtId="0" fontId="0" fillId="0" borderId="27" xfId="0" applyBorder="1" applyAlignment="1" applyProtection="1">
      <alignment horizontal="left" vertical="top" wrapText="1"/>
      <protection hidden="1"/>
    </xf>
    <xf numFmtId="0" fontId="0" fillId="0" borderId="28" xfId="0" applyBorder="1" applyAlignment="1" applyProtection="1">
      <alignment horizontal="left" vertical="top" wrapText="1"/>
      <protection hidden="1"/>
    </xf>
    <xf numFmtId="0" fontId="16" fillId="35" borderId="13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25" xfId="0" applyFont="1" applyFill="1" applyBorder="1" applyAlignment="1">
      <alignment horizontal="center" vertical="center"/>
    </xf>
    <xf numFmtId="0" fontId="45" fillId="40" borderId="35" xfId="0" applyFont="1" applyFill="1" applyBorder="1" applyAlignment="1">
      <alignment horizontal="left" vertical="top" wrapText="1"/>
    </xf>
    <xf numFmtId="0" fontId="45" fillId="40" borderId="27" xfId="0" applyFont="1" applyFill="1" applyBorder="1" applyAlignment="1">
      <alignment horizontal="left" vertical="top" wrapText="1"/>
    </xf>
    <xf numFmtId="0" fontId="45" fillId="40" borderId="28" xfId="0" applyFont="1" applyFill="1" applyBorder="1" applyAlignment="1">
      <alignment horizontal="left" vertical="top" wrapText="1"/>
    </xf>
    <xf numFmtId="0" fontId="45" fillId="40" borderId="11" xfId="0" applyFont="1" applyFill="1" applyBorder="1" applyAlignment="1">
      <alignment horizontal="left" vertical="top" wrapText="1"/>
    </xf>
    <xf numFmtId="0" fontId="45" fillId="40" borderId="0" xfId="0" applyFont="1" applyFill="1" applyAlignment="1">
      <alignment horizontal="left" vertical="top" wrapText="1"/>
    </xf>
    <xf numFmtId="0" fontId="45" fillId="40" borderId="29" xfId="0" applyFont="1" applyFill="1" applyBorder="1" applyAlignment="1">
      <alignment horizontal="left" vertical="top" wrapText="1"/>
    </xf>
    <xf numFmtId="0" fontId="45" fillId="40" borderId="36" xfId="0" applyFont="1" applyFill="1" applyBorder="1" applyAlignment="1">
      <alignment horizontal="left" vertical="top" wrapText="1"/>
    </xf>
    <xf numFmtId="0" fontId="45" fillId="40" borderId="31" xfId="0" applyFont="1" applyFill="1" applyBorder="1" applyAlignment="1">
      <alignment horizontal="left" vertical="top" wrapText="1"/>
    </xf>
    <xf numFmtId="0" fontId="45" fillId="40" borderId="32" xfId="0" applyFont="1" applyFill="1" applyBorder="1" applyAlignment="1">
      <alignment horizontal="left" vertical="top" wrapText="1"/>
    </xf>
    <xf numFmtId="0" fontId="0" fillId="57" borderId="0" xfId="0" applyFill="1"/>
    <xf numFmtId="0" fontId="47" fillId="0" borderId="0" xfId="0" applyFont="1" applyAlignment="1">
      <alignment horizontal="center"/>
    </xf>
    <xf numFmtId="0" fontId="45" fillId="40" borderId="0" xfId="0" applyFont="1" applyFill="1" applyBorder="1" applyAlignment="1">
      <alignment horizontal="left" vertical="top" wrapText="1"/>
    </xf>
    <xf numFmtId="0" fontId="48" fillId="40" borderId="0" xfId="0" applyFont="1" applyFill="1" applyProtection="1">
      <protection locked="0"/>
    </xf>
    <xf numFmtId="0" fontId="48" fillId="0" borderId="0" xfId="0" applyFont="1" applyProtection="1">
      <protection locked="0"/>
    </xf>
    <xf numFmtId="0" fontId="49" fillId="40" borderId="0" xfId="0" applyFont="1" applyFill="1"/>
    <xf numFmtId="0" fontId="49" fillId="0" borderId="0" xfId="0" applyFont="1"/>
    <xf numFmtId="0" fontId="50" fillId="40" borderId="0" xfId="0" applyFont="1" applyFill="1" applyAlignment="1">
      <alignment horizontal="center"/>
    </xf>
    <xf numFmtId="0" fontId="50" fillId="0" borderId="0" xfId="0" applyFont="1" applyAlignment="1">
      <alignment horizontal="center"/>
    </xf>
    <xf numFmtId="167" fontId="49" fillId="40" borderId="52" xfId="1" applyNumberFormat="1" applyFont="1" applyFill="1" applyBorder="1" applyProtection="1">
      <protection hidden="1"/>
    </xf>
    <xf numFmtId="166" fontId="49" fillId="40" borderId="52" xfId="43" applyNumberFormat="1" applyFont="1" applyFill="1" applyBorder="1" applyProtection="1">
      <protection hidden="1"/>
    </xf>
    <xf numFmtId="166" fontId="49" fillId="40" borderId="54" xfId="43" applyNumberFormat="1" applyFont="1" applyFill="1" applyBorder="1" applyProtection="1">
      <protection hidden="1"/>
    </xf>
    <xf numFmtId="167" fontId="49" fillId="40" borderId="49" xfId="1" applyNumberFormat="1" applyFont="1" applyFill="1" applyBorder="1" applyProtection="1">
      <protection hidden="1"/>
    </xf>
    <xf numFmtId="166" fontId="49" fillId="40" borderId="49" xfId="43" applyNumberFormat="1" applyFont="1" applyFill="1" applyBorder="1" applyProtection="1">
      <protection hidden="1"/>
    </xf>
    <xf numFmtId="166" fontId="49" fillId="40" borderId="55" xfId="43" applyNumberFormat="1" applyFont="1" applyFill="1" applyBorder="1" applyProtection="1">
      <protection hidden="1"/>
    </xf>
    <xf numFmtId="167" fontId="49" fillId="40" borderId="50" xfId="1" applyNumberFormat="1" applyFont="1" applyFill="1" applyBorder="1" applyProtection="1">
      <protection hidden="1"/>
    </xf>
    <xf numFmtId="166" fontId="49" fillId="40" borderId="50" xfId="43" applyNumberFormat="1" applyFont="1" applyFill="1" applyBorder="1" applyProtection="1">
      <protection hidden="1"/>
    </xf>
    <xf numFmtId="166" fontId="49" fillId="40" borderId="56" xfId="43" applyNumberFormat="1" applyFont="1" applyFill="1" applyBorder="1" applyProtection="1">
      <protection hidden="1"/>
    </xf>
    <xf numFmtId="0" fontId="51" fillId="57" borderId="35" xfId="27" applyFont="1" applyFill="1" applyBorder="1" applyAlignment="1" applyProtection="1">
      <alignment horizontal="center"/>
      <protection hidden="1"/>
    </xf>
    <xf numFmtId="0" fontId="51" fillId="57" borderId="46" xfId="27" applyFont="1" applyFill="1" applyBorder="1" applyAlignment="1" applyProtection="1">
      <alignment horizontal="center"/>
      <protection hidden="1"/>
    </xf>
    <xf numFmtId="167" fontId="49" fillId="58" borderId="54" xfId="29" applyNumberFormat="1" applyFont="1" applyFill="1" applyBorder="1" applyAlignment="1" applyProtection="1">
      <alignment horizontal="center"/>
      <protection hidden="1"/>
    </xf>
    <xf numFmtId="167" fontId="49" fillId="58" borderId="55" xfId="29" applyNumberFormat="1" applyFont="1" applyFill="1" applyBorder="1" applyAlignment="1" applyProtection="1">
      <alignment horizontal="center"/>
      <protection hidden="1"/>
    </xf>
    <xf numFmtId="167" fontId="49" fillId="58" borderId="56" xfId="29" applyNumberFormat="1" applyFont="1" applyFill="1" applyBorder="1" applyAlignment="1" applyProtection="1">
      <alignment horizontal="center"/>
      <protection hidden="1"/>
    </xf>
  </cellXfs>
  <cellStyles count="87">
    <cellStyle name="20% - Accent1" xfId="20" builtinId="30" customBuiltin="1"/>
    <cellStyle name="20% - Accent1 2" xfId="64" xr:uid="{00000000-0005-0000-0000-000001000000}"/>
    <cellStyle name="20% - Accent2" xfId="24" builtinId="34" customBuiltin="1"/>
    <cellStyle name="20% - Accent2 2" xfId="68" xr:uid="{00000000-0005-0000-0000-000003000000}"/>
    <cellStyle name="20% - Accent3" xfId="28" builtinId="38" customBuiltin="1"/>
    <cellStyle name="20% - Accent3 2" xfId="72" xr:uid="{00000000-0005-0000-0000-000005000000}"/>
    <cellStyle name="20% - Accent4" xfId="32" builtinId="42" customBuiltin="1"/>
    <cellStyle name="20% - Accent4 2" xfId="76" xr:uid="{00000000-0005-0000-0000-000007000000}"/>
    <cellStyle name="20% - Accent5" xfId="36" builtinId="46" customBuiltin="1"/>
    <cellStyle name="20% - Accent5 2" xfId="80" xr:uid="{00000000-0005-0000-0000-000009000000}"/>
    <cellStyle name="20% - Accent6" xfId="40" builtinId="50" customBuiltin="1"/>
    <cellStyle name="20% - Accent6 2" xfId="84" xr:uid="{00000000-0005-0000-0000-00000B000000}"/>
    <cellStyle name="40% - Accent1" xfId="21" builtinId="31" customBuiltin="1"/>
    <cellStyle name="40% - Accent1 2" xfId="65" xr:uid="{00000000-0005-0000-0000-00000D000000}"/>
    <cellStyle name="40% - Accent2" xfId="25" builtinId="35" customBuiltin="1"/>
    <cellStyle name="40% - Accent2 2" xfId="69" xr:uid="{00000000-0005-0000-0000-00000F000000}"/>
    <cellStyle name="40% - Accent3" xfId="29" builtinId="39" customBuiltin="1"/>
    <cellStyle name="40% - Accent3 2" xfId="73" xr:uid="{00000000-0005-0000-0000-000011000000}"/>
    <cellStyle name="40% - Accent4" xfId="33" builtinId="43" customBuiltin="1"/>
    <cellStyle name="40% - Accent4 2" xfId="77" xr:uid="{00000000-0005-0000-0000-000013000000}"/>
    <cellStyle name="40% - Accent5" xfId="37" builtinId="47" customBuiltin="1"/>
    <cellStyle name="40% - Accent5 2" xfId="81" xr:uid="{00000000-0005-0000-0000-000015000000}"/>
    <cellStyle name="40% - Accent6" xfId="41" builtinId="51" customBuiltin="1"/>
    <cellStyle name="40% - Accent6 2" xfId="85" xr:uid="{00000000-0005-0000-0000-000017000000}"/>
    <cellStyle name="60% - Accent1" xfId="22" builtinId="32" customBuiltin="1"/>
    <cellStyle name="60% - Accent1 2" xfId="66" xr:uid="{00000000-0005-0000-0000-000019000000}"/>
    <cellStyle name="60% - Accent2" xfId="26" builtinId="36" customBuiltin="1"/>
    <cellStyle name="60% - Accent2 2" xfId="70" xr:uid="{00000000-0005-0000-0000-00001B000000}"/>
    <cellStyle name="60% - Accent3" xfId="30" builtinId="40" customBuiltin="1"/>
    <cellStyle name="60% - Accent3 2" xfId="74" xr:uid="{00000000-0005-0000-0000-00001D000000}"/>
    <cellStyle name="60% - Accent4" xfId="34" builtinId="44" customBuiltin="1"/>
    <cellStyle name="60% - Accent4 2" xfId="78" xr:uid="{00000000-0005-0000-0000-00001F000000}"/>
    <cellStyle name="60% - Accent5" xfId="38" builtinId="48" customBuiltin="1"/>
    <cellStyle name="60% - Accent5 2" xfId="82" xr:uid="{00000000-0005-0000-0000-000021000000}"/>
    <cellStyle name="60% - Accent6" xfId="42" builtinId="52" customBuiltin="1"/>
    <cellStyle name="60% - Accent6 2" xfId="86" xr:uid="{00000000-0005-0000-0000-000023000000}"/>
    <cellStyle name="Accent1" xfId="19" builtinId="29" customBuiltin="1"/>
    <cellStyle name="Accent1 2" xfId="63" xr:uid="{00000000-0005-0000-0000-000025000000}"/>
    <cellStyle name="Accent2" xfId="23" builtinId="33" customBuiltin="1"/>
    <cellStyle name="Accent2 2" xfId="67" xr:uid="{00000000-0005-0000-0000-000027000000}"/>
    <cellStyle name="Accent3" xfId="27" builtinId="37" customBuiltin="1"/>
    <cellStyle name="Accent3 2" xfId="71" xr:uid="{00000000-0005-0000-0000-000029000000}"/>
    <cellStyle name="Accent4" xfId="31" builtinId="41" customBuiltin="1"/>
    <cellStyle name="Accent4 2" xfId="75" xr:uid="{00000000-0005-0000-0000-00002B000000}"/>
    <cellStyle name="Accent5" xfId="35" builtinId="45" customBuiltin="1"/>
    <cellStyle name="Accent5 2" xfId="79" xr:uid="{00000000-0005-0000-0000-00002D000000}"/>
    <cellStyle name="Accent6" xfId="39" builtinId="49" customBuiltin="1"/>
    <cellStyle name="Accent6 2" xfId="83" xr:uid="{00000000-0005-0000-0000-00002F000000}"/>
    <cellStyle name="Bad" xfId="8" builtinId="27" customBuiltin="1"/>
    <cellStyle name="Bad 2" xfId="52" xr:uid="{00000000-0005-0000-0000-000031000000}"/>
    <cellStyle name="Calculation" xfId="12" builtinId="22" customBuiltin="1"/>
    <cellStyle name="Calculation 2" xfId="56" xr:uid="{00000000-0005-0000-0000-000033000000}"/>
    <cellStyle name="Check Cell" xfId="14" builtinId="23" customBuiltin="1"/>
    <cellStyle name="Check Cell 2" xfId="58" xr:uid="{00000000-0005-0000-0000-000035000000}"/>
    <cellStyle name="Comma" xfId="1" builtinId="3"/>
    <cellStyle name="Explanatory Text" xfId="17" builtinId="53" customBuiltin="1"/>
    <cellStyle name="Explanatory Text 2" xfId="61" xr:uid="{00000000-0005-0000-0000-000038000000}"/>
    <cellStyle name="Good" xfId="7" builtinId="26" customBuiltin="1"/>
    <cellStyle name="Good 2" xfId="51" xr:uid="{00000000-0005-0000-0000-00003A000000}"/>
    <cellStyle name="Heading 1" xfId="3" builtinId="16" customBuiltin="1"/>
    <cellStyle name="Heading 1 2" xfId="47" xr:uid="{00000000-0005-0000-0000-00003C000000}"/>
    <cellStyle name="Heading 2" xfId="4" builtinId="17" customBuiltin="1"/>
    <cellStyle name="Heading 2 2" xfId="48" xr:uid="{00000000-0005-0000-0000-00003E000000}"/>
    <cellStyle name="Heading 3" xfId="5" builtinId="18" customBuiltin="1"/>
    <cellStyle name="Heading 3 2" xfId="49" xr:uid="{00000000-0005-0000-0000-000040000000}"/>
    <cellStyle name="Heading 4" xfId="6" builtinId="19" customBuiltin="1"/>
    <cellStyle name="Heading 4 2" xfId="50" xr:uid="{00000000-0005-0000-0000-000042000000}"/>
    <cellStyle name="Hyperlink" xfId="44" builtinId="8"/>
    <cellStyle name="Input" xfId="10" builtinId="20" customBuiltin="1"/>
    <cellStyle name="Input 2" xfId="54" xr:uid="{00000000-0005-0000-0000-000045000000}"/>
    <cellStyle name="Linked Cell" xfId="13" builtinId="24" customBuiltin="1"/>
    <cellStyle name="Linked Cell 2" xfId="57" xr:uid="{00000000-0005-0000-0000-000047000000}"/>
    <cellStyle name="Neutral" xfId="9" builtinId="28" customBuiltin="1"/>
    <cellStyle name="Neutral 2" xfId="53" xr:uid="{00000000-0005-0000-0000-000049000000}"/>
    <cellStyle name="Normal" xfId="0" builtinId="0"/>
    <cellStyle name="Normal 2" xfId="45" xr:uid="{00000000-0005-0000-0000-00004B000000}"/>
    <cellStyle name="Note" xfId="16" builtinId="10" customBuiltin="1"/>
    <cellStyle name="Note 2" xfId="60" xr:uid="{00000000-0005-0000-0000-00004D000000}"/>
    <cellStyle name="Output" xfId="11" builtinId="21" customBuiltin="1"/>
    <cellStyle name="Output 2" xfId="55" xr:uid="{00000000-0005-0000-0000-00004F000000}"/>
    <cellStyle name="Percent" xfId="43" builtinId="5"/>
    <cellStyle name="Title" xfId="2" builtinId="15" customBuiltin="1"/>
    <cellStyle name="Title 2" xfId="46" xr:uid="{00000000-0005-0000-0000-000052000000}"/>
    <cellStyle name="Total" xfId="18" builtinId="25" customBuiltin="1"/>
    <cellStyle name="Total 2" xfId="62" xr:uid="{00000000-0005-0000-0000-000054000000}"/>
    <cellStyle name="Warning Text" xfId="15" builtinId="11" customBuiltin="1"/>
    <cellStyle name="Warning Text 2" xfId="59" xr:uid="{00000000-0005-0000-0000-000056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\ _₺_-;\-* #,##0\ _₺_-;_-* &quot;-&quot;??\ _₺_-;_-@_-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\ _₺_-;\-* #,##0\ _₺_-;_-* &quot;-&quot;??\ _₺_-;_-@_-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Continuous" vertical="bottom" textRotation="0" wrapText="0" indent="0" justifyLastLine="0" shrinkToFit="0" readingOrder="0"/>
      <protection locked="1" hidden="1"/>
    </dxf>
    <dxf>
      <numFmt numFmtId="0" formatCode="General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\ _₺_-;\-* #,##0\ _₺_-;_-* &quot;-&quot;??\ _₺_-;_-@_-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* #,##0\ _₺_-;\-* #,##0\ _₺_-;_-* &quot;-&quot;??\ _₺_-;_-@_-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8FB9AA"/>
      <color rgb="FF509BB4"/>
      <color rgb="FFF2D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Credits (Banks) - Maturity Composition</a:t>
            </a:r>
            <a:endParaRPr lang="en-US"/>
          </a:p>
        </c:rich>
      </c:tx>
      <c:layout>
        <c:manualLayout>
          <c:xMode val="edge"/>
          <c:yMode val="edge"/>
          <c:x val="0.22826714462733774"/>
          <c:y val="2.24975996669028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183098390845834"/>
          <c:y val="0.2036537020524864"/>
          <c:w val="0.66635491417760628"/>
          <c:h val="0.73951535143718694"/>
        </c:manualLayout>
      </c:layout>
      <c:pieChart>
        <c:varyColors val="1"/>
        <c:ser>
          <c:idx val="0"/>
          <c:order val="0"/>
          <c:tx>
            <c:strRef>
              <c:f>Data!$W$10</c:f>
              <c:strCache>
                <c:ptCount val="1"/>
                <c:pt idx="0">
                  <c:v>0-12 Months</c:v>
                </c:pt>
              </c:strCache>
            </c:strRef>
          </c:tx>
          <c:spPr>
            <a:solidFill>
              <a:srgbClr val="509BB4"/>
            </a:solidFill>
          </c:spPr>
          <c:dPt>
            <c:idx val="0"/>
            <c:bubble3D val="0"/>
            <c:spPr>
              <a:solidFill>
                <a:srgbClr val="F2D096"/>
              </a:solidFill>
            </c:spPr>
            <c:extLst>
              <c:ext xmlns:c16="http://schemas.microsoft.com/office/drawing/2014/chart" uri="{C3380CC4-5D6E-409C-BE32-E72D297353CC}">
                <c16:uniqueId val="{00000000-C4DF-5447-BEDC-45BF06EFC46D}"/>
              </c:ext>
            </c:extLst>
          </c:dPt>
          <c:dPt>
            <c:idx val="1"/>
            <c:bubble3D val="0"/>
            <c:spPr>
              <a:solidFill>
                <a:srgbClr val="8FB9AA"/>
              </a:solidFill>
            </c:spPr>
            <c:extLst>
              <c:ext xmlns:c16="http://schemas.microsoft.com/office/drawing/2014/chart" uri="{C3380CC4-5D6E-409C-BE32-E72D297353CC}">
                <c16:uniqueId val="{00000000-09F9-4289-8749-B268A146DBDF}"/>
              </c:ext>
            </c:extLst>
          </c:dPt>
          <c:dLbls>
            <c:dLbl>
              <c:idx val="0"/>
              <c:layout>
                <c:manualLayout>
                  <c:x val="-0.46657730861236346"/>
                  <c:y val="4.44804716416744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F-5447-BEDC-45BF06EFC46D}"/>
                </c:ext>
              </c:extLst>
            </c:dLbl>
            <c:dLbl>
              <c:idx val="1"/>
              <c:layout>
                <c:manualLayout>
                  <c:x val="-2.436890955409474E-2"/>
                  <c:y val="-2.43090514473944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F9-4289-8749-B268A146DBDF}"/>
                </c:ext>
              </c:extLst>
            </c:dLbl>
            <c:dLbl>
              <c:idx val="2"/>
              <c:layout>
                <c:manualLayout>
                  <c:x val="-0.15744644757560555"/>
                  <c:y val="-8.08208874749417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DF-5447-BEDC-45BF06EFC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Data!$W$10:$Y$10</c:f>
              <c:strCache>
                <c:ptCount val="3"/>
                <c:pt idx="0">
                  <c:v>0-12 Months</c:v>
                </c:pt>
                <c:pt idx="1">
                  <c:v>0-24 Months</c:v>
                </c:pt>
                <c:pt idx="2">
                  <c:v>24+ Months</c:v>
                </c:pt>
              </c:strCache>
            </c:strRef>
          </c:cat>
          <c:val>
            <c:numRef>
              <c:f>Data!$W$11:$Y$11</c:f>
              <c:numCache>
                <c:formatCode>_-* #,##0\ _₺_-;\-* #,##0\ _₺_-;_-* "-"??\ _₺_-;_-@_-</c:formatCode>
                <c:ptCount val="3"/>
                <c:pt idx="0">
                  <c:v>299462</c:v>
                </c:pt>
                <c:pt idx="1">
                  <c:v>443734</c:v>
                </c:pt>
                <c:pt idx="2">
                  <c:v>2232262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9-4289-8749-B268A146DBDF}"/>
            </c:ext>
          </c:extLst>
        </c:ser>
        <c:ser>
          <c:idx val="1"/>
          <c:order val="1"/>
          <c:tx>
            <c:strRef>
              <c:f>Data!$X$10</c:f>
              <c:strCache>
                <c:ptCount val="1"/>
                <c:pt idx="0">
                  <c:v>0-24 Months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Data!$W$10:$Y$10</c:f>
              <c:strCache>
                <c:ptCount val="3"/>
                <c:pt idx="0">
                  <c:v>0-12 Months</c:v>
                </c:pt>
                <c:pt idx="1">
                  <c:v>0-24 Months</c:v>
                </c:pt>
                <c:pt idx="2">
                  <c:v>24+ Months</c:v>
                </c:pt>
              </c:strCache>
            </c:strRef>
          </c:cat>
          <c:val>
            <c:numRef>
              <c:f>Data!$X$11</c:f>
              <c:numCache>
                <c:formatCode>_-* #,##0\ _₺_-;\-* #,##0\ _₺_-;_-* "-"??\ _₺_-;_-@_-</c:formatCode>
                <c:ptCount val="1"/>
                <c:pt idx="0">
                  <c:v>443734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9-4289-8749-B268A146DBDF}"/>
            </c:ext>
          </c:extLst>
        </c:ser>
        <c:ser>
          <c:idx val="2"/>
          <c:order val="2"/>
          <c:tx>
            <c:strRef>
              <c:f>Data!$Y$10</c:f>
              <c:strCache>
                <c:ptCount val="1"/>
                <c:pt idx="0">
                  <c:v>24+ Months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Data!$W$10:$Y$10</c:f>
              <c:strCache>
                <c:ptCount val="3"/>
                <c:pt idx="0">
                  <c:v>0-12 Months</c:v>
                </c:pt>
                <c:pt idx="1">
                  <c:v>0-24 Months</c:v>
                </c:pt>
                <c:pt idx="2">
                  <c:v>24+ Months</c:v>
                </c:pt>
              </c:strCache>
            </c:strRef>
          </c:cat>
          <c:val>
            <c:numRef>
              <c:f>Data!$Y$11</c:f>
              <c:numCache>
                <c:formatCode>_-* #,##0\ _₺_-;\-* #,##0\ _₺_-;_-* "-"??\ _₺_-;_-@_-</c:formatCode>
                <c:ptCount val="1"/>
                <c:pt idx="0">
                  <c:v>2232262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9-4289-8749-B268A146DBD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Composition (Bank - Factoring</a:t>
            </a:r>
            <a:r>
              <a:rPr lang="tr-TR" baseline="0"/>
              <a:t> - Leasing)</a:t>
            </a:r>
            <a:endParaRPr lang="tr-TR"/>
          </a:p>
        </c:rich>
      </c:tx>
      <c:layout>
        <c:manualLayout>
          <c:xMode val="edge"/>
          <c:yMode val="edge"/>
          <c:x val="0.25084096984574422"/>
          <c:y val="7.7892325315005728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Dashboard_2!$B$18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Dashboard_2!$A$19:$A$32</c:f>
              <c:strCache>
                <c:ptCount val="14"/>
                <c:pt idx="0">
                  <c:v>202012</c:v>
                </c:pt>
                <c:pt idx="1">
                  <c:v>201712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</c:strCache>
            </c:strRef>
          </c:cat>
          <c:val>
            <c:numRef>
              <c:f>Dashboard_2!$B$19:$B$32</c:f>
              <c:numCache>
                <c:formatCode>_-* #,##0\ _₺_-;\-* #,##0\ _₺_-;_-* "-"??\ _₺_-;_-@_-</c:formatCode>
                <c:ptCount val="14"/>
                <c:pt idx="0">
                  <c:v>3599431</c:v>
                </c:pt>
                <c:pt idx="1">
                  <c:v>2914909</c:v>
                </c:pt>
                <c:pt idx="2">
                  <c:v>11112855</c:v>
                </c:pt>
                <c:pt idx="3">
                  <c:v>3718871</c:v>
                </c:pt>
                <c:pt idx="4">
                  <c:v>3207764</c:v>
                </c:pt>
                <c:pt idx="5">
                  <c:v>4100458</c:v>
                </c:pt>
                <c:pt idx="6">
                  <c:v>2447324</c:v>
                </c:pt>
                <c:pt idx="7">
                  <c:v>4018837</c:v>
                </c:pt>
                <c:pt idx="8">
                  <c:v>3586294</c:v>
                </c:pt>
                <c:pt idx="9">
                  <c:v>3586294</c:v>
                </c:pt>
                <c:pt idx="10">
                  <c:v>529005</c:v>
                </c:pt>
                <c:pt idx="11">
                  <c:v>1459635</c:v>
                </c:pt>
                <c:pt idx="12">
                  <c:v>1433863</c:v>
                </c:pt>
                <c:pt idx="13">
                  <c:v>1032967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DAD-8021-CB339A50091E}"/>
            </c:ext>
          </c:extLst>
        </c:ser>
        <c:ser>
          <c:idx val="1"/>
          <c:order val="1"/>
          <c:tx>
            <c:strRef>
              <c:f>Dashboard_2!$C$18</c:f>
              <c:strCache>
                <c:ptCount val="1"/>
                <c:pt idx="0">
                  <c:v>Factoring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Dashboard_2!$A$19:$A$32</c:f>
              <c:strCache>
                <c:ptCount val="14"/>
                <c:pt idx="0">
                  <c:v>202012</c:v>
                </c:pt>
                <c:pt idx="1">
                  <c:v>201712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</c:strCache>
            </c:strRef>
          </c:cat>
          <c:val>
            <c:numRef>
              <c:f>Dashboard_2!$C$19:$C$32</c:f>
              <c:numCache>
                <c:formatCode>_-* #,##0\ _₺_-;\-* #,##0\ _₺_-;_-* "-"??\ _₺_-;_-@_-</c:formatCode>
                <c:ptCount val="14"/>
                <c:pt idx="0">
                  <c:v>506945</c:v>
                </c:pt>
                <c:pt idx="1">
                  <c:v>786310</c:v>
                </c:pt>
                <c:pt idx="2">
                  <c:v>325039</c:v>
                </c:pt>
                <c:pt idx="3">
                  <c:v>2524625</c:v>
                </c:pt>
                <c:pt idx="4">
                  <c:v>2111711</c:v>
                </c:pt>
                <c:pt idx="5">
                  <c:v>3449580</c:v>
                </c:pt>
                <c:pt idx="6">
                  <c:v>218662</c:v>
                </c:pt>
                <c:pt idx="7">
                  <c:v>3767240</c:v>
                </c:pt>
                <c:pt idx="8">
                  <c:v>0</c:v>
                </c:pt>
                <c:pt idx="9">
                  <c:v>924238</c:v>
                </c:pt>
                <c:pt idx="10">
                  <c:v>1082033</c:v>
                </c:pt>
                <c:pt idx="11">
                  <c:v>1050401</c:v>
                </c:pt>
                <c:pt idx="12">
                  <c:v>2430461</c:v>
                </c:pt>
                <c:pt idx="13">
                  <c:v>2430461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DAD-8021-CB339A50091E}"/>
            </c:ext>
          </c:extLst>
        </c:ser>
        <c:ser>
          <c:idx val="2"/>
          <c:order val="2"/>
          <c:tx>
            <c:strRef>
              <c:f>Dashboard_2!$D$18</c:f>
              <c:strCache>
                <c:ptCount val="1"/>
                <c:pt idx="0">
                  <c:v>Leasing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Dashboard_2!$A$19:$A$32</c:f>
              <c:strCache>
                <c:ptCount val="14"/>
                <c:pt idx="0">
                  <c:v>202012</c:v>
                </c:pt>
                <c:pt idx="1">
                  <c:v>201712</c:v>
                </c:pt>
                <c:pt idx="2">
                  <c:v>201807</c:v>
                </c:pt>
                <c:pt idx="3">
                  <c:v>201808</c:v>
                </c:pt>
                <c:pt idx="4">
                  <c:v>201809</c:v>
                </c:pt>
                <c:pt idx="5">
                  <c:v>201810</c:v>
                </c:pt>
                <c:pt idx="6">
                  <c:v>201811</c:v>
                </c:pt>
                <c:pt idx="7">
                  <c:v>201812</c:v>
                </c:pt>
                <c:pt idx="8">
                  <c:v>201901</c:v>
                </c:pt>
                <c:pt idx="9">
                  <c:v>201902</c:v>
                </c:pt>
                <c:pt idx="10">
                  <c:v>201903</c:v>
                </c:pt>
                <c:pt idx="11">
                  <c:v>201904</c:v>
                </c:pt>
                <c:pt idx="12">
                  <c:v>201905</c:v>
                </c:pt>
                <c:pt idx="13">
                  <c:v>201906</c:v>
                </c:pt>
              </c:strCache>
            </c:strRef>
          </c:cat>
          <c:val>
            <c:numRef>
              <c:f>Dashboard_2!$D$19:$D$32</c:f>
              <c:numCache>
                <c:formatCode>_-* #,##0\ _₺_-;\-* #,##0\ _₺_-;_-* "-"??\ _₺_-;_-@_-</c:formatCode>
                <c:ptCount val="14"/>
                <c:pt idx="0">
                  <c:v>3141003</c:v>
                </c:pt>
                <c:pt idx="1">
                  <c:v>756000</c:v>
                </c:pt>
                <c:pt idx="2">
                  <c:v>5403385</c:v>
                </c:pt>
                <c:pt idx="3">
                  <c:v>5334051</c:v>
                </c:pt>
                <c:pt idx="4">
                  <c:v>559491</c:v>
                </c:pt>
                <c:pt idx="5">
                  <c:v>0</c:v>
                </c:pt>
                <c:pt idx="6">
                  <c:v>5999640</c:v>
                </c:pt>
                <c:pt idx="7">
                  <c:v>486791</c:v>
                </c:pt>
                <c:pt idx="8">
                  <c:v>2911064</c:v>
                </c:pt>
                <c:pt idx="9">
                  <c:v>157795</c:v>
                </c:pt>
                <c:pt idx="10">
                  <c:v>427638</c:v>
                </c:pt>
                <c:pt idx="11">
                  <c:v>409234</c:v>
                </c:pt>
                <c:pt idx="12">
                  <c:v>5086640</c:v>
                </c:pt>
                <c:pt idx="13">
                  <c:v>5086640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1-4DAD-8021-CB339A5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serLines/>
        <c:axId val="225492992"/>
        <c:axId val="225494528"/>
      </c:barChart>
      <c:catAx>
        <c:axId val="225492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 b="1"/>
            </a:pPr>
            <a:endParaRPr lang="en-TR"/>
          </a:p>
        </c:txPr>
        <c:crossAx val="225494528"/>
        <c:crosses val="autoZero"/>
        <c:auto val="1"/>
        <c:lblAlgn val="ctr"/>
        <c:lblOffset val="100"/>
        <c:noMultiLvlLbl val="0"/>
      </c:catAx>
      <c:valAx>
        <c:axId val="225494528"/>
        <c:scaling>
          <c:orientation val="minMax"/>
          <c:min val="0"/>
        </c:scaling>
        <c:delete val="0"/>
        <c:axPos val="t"/>
        <c:majorGridlines/>
        <c:minorGridlines/>
        <c:numFmt formatCode="0%" sourceLinked="1"/>
        <c:majorTickMark val="none"/>
        <c:minorTickMark val="none"/>
        <c:tickLblPos val="nextTo"/>
        <c:crossAx val="22549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T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</a:t>
            </a:r>
            <a:r>
              <a:rPr lang="tr-TR" baseline="0"/>
              <a:t> of Banks and Financial Ins.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Dashboard_2!$R$8:$R$21</c:f>
              <c:strCache>
                <c:ptCount val="14"/>
                <c:pt idx="0">
                  <c:v> 202012 </c:v>
                </c:pt>
                <c:pt idx="1">
                  <c:v> 202112 </c:v>
                </c:pt>
                <c:pt idx="2">
                  <c:v> 202203 </c:v>
                </c:pt>
                <c:pt idx="3">
                  <c:v> 202204 </c:v>
                </c:pt>
                <c:pt idx="4">
                  <c:v> 202205 </c:v>
                </c:pt>
                <c:pt idx="5">
                  <c:v> 202206 </c:v>
                </c:pt>
                <c:pt idx="6">
                  <c:v> 202207 </c:v>
                </c:pt>
                <c:pt idx="7">
                  <c:v> 202208 </c:v>
                </c:pt>
                <c:pt idx="8">
                  <c:v> 202209 </c:v>
                </c:pt>
                <c:pt idx="9">
                  <c:v> 202210 </c:v>
                </c:pt>
                <c:pt idx="10">
                  <c:v> 202211 </c:v>
                </c:pt>
                <c:pt idx="11">
                  <c:v> 202212 </c:v>
                </c:pt>
                <c:pt idx="12">
                  <c:v> 202301 </c:v>
                </c:pt>
                <c:pt idx="13">
                  <c:v> 202302 </c:v>
                </c:pt>
              </c:strCache>
            </c:strRef>
          </c:cat>
          <c:val>
            <c:numRef>
              <c:f>Dashboard_2!$S$8:$S$21</c:f>
              <c:numCache>
                <c:formatCode>General</c:formatCode>
                <c:ptCount val="14"/>
                <c:pt idx="0">
                  <c:v>16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F-4030-8BF0-3ACA6BF9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21400"/>
        <c:axId val="824818448"/>
      </c:lineChart>
      <c:catAx>
        <c:axId val="82482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24818448"/>
        <c:crosses val="autoZero"/>
        <c:auto val="1"/>
        <c:lblAlgn val="ctr"/>
        <c:lblOffset val="100"/>
        <c:noMultiLvlLbl val="0"/>
      </c:catAx>
      <c:valAx>
        <c:axId val="8248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2482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Details!$C$22</c:f>
              <c:strCache>
                <c:ptCount val="1"/>
                <c:pt idx="0">
                  <c:v>DELAY</c:v>
                </c:pt>
              </c:strCache>
            </c:strRef>
          </c:tx>
          <c:marker>
            <c:symbol val="none"/>
          </c:marker>
          <c:cat>
            <c:multiLvlStrRef>
              <c:f>Details!$A$23:$B$36</c:f>
              <c:multiLvlStrCache>
                <c:ptCount val="14"/>
                <c:lvl>
                  <c:pt idx="0">
                    <c:v>2</c:v>
                  </c:pt>
                  <c:pt idx="1">
                    <c:v>1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12</c:v>
                  </c:pt>
                  <c:pt idx="13">
                    <c:v>12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Details!$C$23:$C$36</c:f>
              <c:numCache>
                <c:formatCode>_-* #,##0.00\ _₺_-;\-* #,##0.00\ _₺_-;_-* "-"??\ _₺_-;_-@_-</c:formatCode>
                <c:ptCount val="14"/>
                <c:pt idx="0">
                  <c:v>234155</c:v>
                </c:pt>
                <c:pt idx="1">
                  <c:v>209811</c:v>
                </c:pt>
                <c:pt idx="2">
                  <c:v>261785</c:v>
                </c:pt>
                <c:pt idx="3">
                  <c:v>213392</c:v>
                </c:pt>
                <c:pt idx="4">
                  <c:v>741851</c:v>
                </c:pt>
                <c:pt idx="5">
                  <c:v>670743</c:v>
                </c:pt>
                <c:pt idx="6">
                  <c:v>217804</c:v>
                </c:pt>
                <c:pt idx="7">
                  <c:v>148090</c:v>
                </c:pt>
                <c:pt idx="8">
                  <c:v>333078</c:v>
                </c:pt>
                <c:pt idx="9">
                  <c:v>238455</c:v>
                </c:pt>
                <c:pt idx="10">
                  <c:v>136647</c:v>
                </c:pt>
                <c:pt idx="11">
                  <c:v>158788</c:v>
                </c:pt>
                <c:pt idx="12">
                  <c:v>383609</c:v>
                </c:pt>
                <c:pt idx="13">
                  <c:v>89600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934-B674-86794315F96D}"/>
            </c:ext>
          </c:extLst>
        </c:ser>
        <c:ser>
          <c:idx val="1"/>
          <c:order val="1"/>
          <c:tx>
            <c:strRef>
              <c:f>Details!$E$22</c:f>
              <c:strCache>
                <c:ptCount val="1"/>
                <c:pt idx="0">
                  <c:v>Non-Performing</c:v>
                </c:pt>
              </c:strCache>
            </c:strRef>
          </c:tx>
          <c:marker>
            <c:symbol val="none"/>
          </c:marker>
          <c:cat>
            <c:multiLvlStrRef>
              <c:f>Details!$A$23:$B$36</c:f>
              <c:multiLvlStrCache>
                <c:ptCount val="14"/>
                <c:lvl>
                  <c:pt idx="0">
                    <c:v>2</c:v>
                  </c:pt>
                  <c:pt idx="1">
                    <c:v>1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12</c:v>
                  </c:pt>
                  <c:pt idx="13">
                    <c:v>12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Details!$E$23:$E$36</c:f>
              <c:numCache>
                <c:formatCode>_-* #,##0\ _₺_-;\-* #,##0\ _₺_-;_-* "-"??\ _₺_-;_-@_-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5-4934-B674-86794315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2960"/>
        <c:axId val="147395712"/>
      </c:lineChart>
      <c:catAx>
        <c:axId val="14735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TR"/>
          </a:p>
        </c:txPr>
        <c:crossAx val="147395712"/>
        <c:crosses val="autoZero"/>
        <c:auto val="1"/>
        <c:lblAlgn val="ctr"/>
        <c:lblOffset val="100"/>
        <c:noMultiLvlLbl val="0"/>
      </c:catAx>
      <c:valAx>
        <c:axId val="147395712"/>
        <c:scaling>
          <c:orientation val="minMax"/>
          <c:max val="2000"/>
        </c:scaling>
        <c:delete val="0"/>
        <c:axPos val="l"/>
        <c:majorGridlines/>
        <c:numFmt formatCode="_-* #,##0.00\ _₺_-;\-* #,##0.00\ _₺_-;_-* &quot;-&quot;??\ _₺_-;_-@_-" sourceLinked="1"/>
        <c:majorTickMark val="out"/>
        <c:minorTickMark val="none"/>
        <c:tickLblPos val="nextTo"/>
        <c:crossAx val="1473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Relationship</a:t>
            </a:r>
            <a:r>
              <a:rPr lang="tr-TR" baseline="0"/>
              <a:t> between Cash &amp; Non-Cash Utilisation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Details!$B$163</c:f>
              <c:strCache>
                <c:ptCount val="1"/>
                <c:pt idx="0">
                  <c:v>Cash Loan Utilisation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Details!$A$164:$A$175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Details!$B$164:$B$175</c:f>
              <c:numCache>
                <c:formatCode>_-* #,##0\ _₺_-;\-* #,##0\ _₺_-;_-* "-"??\ _₺_-;_-@_-</c:formatCode>
                <c:ptCount val="12"/>
                <c:pt idx="0">
                  <c:v>18595550</c:v>
                </c:pt>
                <c:pt idx="1">
                  <c:v>14041800</c:v>
                </c:pt>
                <c:pt idx="2">
                  <c:v>9131961</c:v>
                </c:pt>
                <c:pt idx="3">
                  <c:v>14332943</c:v>
                </c:pt>
                <c:pt idx="4">
                  <c:v>15448531</c:v>
                </c:pt>
                <c:pt idx="5">
                  <c:v>14250745</c:v>
                </c:pt>
                <c:pt idx="6">
                  <c:v>9033877</c:v>
                </c:pt>
                <c:pt idx="7">
                  <c:v>7204846</c:v>
                </c:pt>
                <c:pt idx="8">
                  <c:v>11404388</c:v>
                </c:pt>
                <c:pt idx="9">
                  <c:v>9944114</c:v>
                </c:pt>
                <c:pt idx="10">
                  <c:v>10309571</c:v>
                </c:pt>
                <c:pt idx="11">
                  <c:v>10492559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1-4184-9956-6FD6D728BF2F}"/>
            </c:ext>
          </c:extLst>
        </c:ser>
        <c:ser>
          <c:idx val="1"/>
          <c:order val="1"/>
          <c:tx>
            <c:strRef>
              <c:f>Details!$C$163</c:f>
              <c:strCache>
                <c:ptCount val="1"/>
                <c:pt idx="0">
                  <c:v>Non-Cash Loan Utilisation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Details!$A$164:$A$175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Details!$C$164:$C$175</c:f>
              <c:numCache>
                <c:formatCode>_-* #,##0\ _₺_-;\-* #,##0\ _₺_-;_-* "-"??\ _₺_-;_-@_-</c:formatCode>
                <c:ptCount val="12"/>
                <c:pt idx="0">
                  <c:v>3332100</c:v>
                </c:pt>
                <c:pt idx="1">
                  <c:v>2436249</c:v>
                </c:pt>
                <c:pt idx="2">
                  <c:v>1700708</c:v>
                </c:pt>
                <c:pt idx="3">
                  <c:v>8139511</c:v>
                </c:pt>
                <c:pt idx="4">
                  <c:v>2599188</c:v>
                </c:pt>
                <c:pt idx="5">
                  <c:v>184971</c:v>
                </c:pt>
                <c:pt idx="6">
                  <c:v>1808551</c:v>
                </c:pt>
                <c:pt idx="7">
                  <c:v>442038</c:v>
                </c:pt>
                <c:pt idx="8">
                  <c:v>38300</c:v>
                </c:pt>
                <c:pt idx="9">
                  <c:v>2430461</c:v>
                </c:pt>
                <c:pt idx="10">
                  <c:v>1457351</c:v>
                </c:pt>
                <c:pt idx="11">
                  <c:v>1457351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1-4184-9956-6FD6D728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209896"/>
        <c:axId val="1062212520"/>
      </c:lineChart>
      <c:catAx>
        <c:axId val="10622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062212520"/>
        <c:crosses val="autoZero"/>
        <c:auto val="1"/>
        <c:lblAlgn val="ctr"/>
        <c:lblOffset val="100"/>
        <c:noMultiLvlLbl val="0"/>
      </c:catAx>
      <c:valAx>
        <c:axId val="1062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₺_-;\-* #,##0\ _₺_-;_-* &quot;-&quot;??\ _₺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062209896"/>
        <c:crosses val="autoZero"/>
        <c:crossBetween val="between"/>
      </c:valAx>
      <c:spPr>
        <a:noFill/>
        <a:ln>
          <a:solidFill>
            <a:schemeClr val="accent1">
              <a:alpha val="6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/>
              </a:rPr>
              <a:t>CFR - Last 12 Months Trend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8.1428585866365449E-2"/>
          <c:y val="3.0825018264430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7694713940252724"/>
          <c:y val="0.21564689253880837"/>
          <c:w val="0.78861912009013568"/>
          <c:h val="0.62471349318653824"/>
        </c:manualLayout>
      </c:layout>
      <c:areaChart>
        <c:grouping val="stacked"/>
        <c:varyColors val="0"/>
        <c:ser>
          <c:idx val="0"/>
          <c:order val="0"/>
          <c:tx>
            <c:strRef>
              <c:f>Details!$B$85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rgbClr val="509BB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Details!$B$86:$B$97</c:f>
              <c:numCache>
                <c:formatCode>_-* #,##0\ _₺_-;\-* #,##0\ _₺_-;_-* "-"??\ _₺_-;_-@_-</c:formatCode>
                <c:ptCount val="12"/>
                <c:pt idx="0">
                  <c:v>5403385</c:v>
                </c:pt>
                <c:pt idx="1">
                  <c:v>5334051</c:v>
                </c:pt>
                <c:pt idx="2">
                  <c:v>559491</c:v>
                </c:pt>
                <c:pt idx="3">
                  <c:v>0</c:v>
                </c:pt>
                <c:pt idx="4">
                  <c:v>5999640</c:v>
                </c:pt>
                <c:pt idx="5">
                  <c:v>486791</c:v>
                </c:pt>
                <c:pt idx="6">
                  <c:v>2911064</c:v>
                </c:pt>
                <c:pt idx="7">
                  <c:v>157795</c:v>
                </c:pt>
                <c:pt idx="8">
                  <c:v>427638</c:v>
                </c:pt>
                <c:pt idx="9">
                  <c:v>409234</c:v>
                </c:pt>
                <c:pt idx="10">
                  <c:v>5086640</c:v>
                </c:pt>
                <c:pt idx="11">
                  <c:v>5086640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44C-B694-B5ACA2B603AE}"/>
            </c:ext>
          </c:extLst>
        </c:ser>
        <c:ser>
          <c:idx val="1"/>
          <c:order val="1"/>
          <c:tx>
            <c:strRef>
              <c:f>Details!$C$85</c:f>
              <c:strCache>
                <c:ptCount val="1"/>
                <c:pt idx="0">
                  <c:v>TRY</c:v>
                </c:pt>
              </c:strCache>
            </c:strRef>
          </c:tx>
          <c:spPr>
            <a:solidFill>
              <a:srgbClr val="8FB9AA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Details!$C$86:$C$97</c:f>
              <c:numCache>
                <c:formatCode>_-* #,##0\ _₺_-;\-* #,##0\ _₺_-;_-* "-"??\ _₺_-;_-@_-</c:formatCode>
                <c:ptCount val="12"/>
                <c:pt idx="0">
                  <c:v>13192165</c:v>
                </c:pt>
                <c:pt idx="1">
                  <c:v>8707749</c:v>
                </c:pt>
                <c:pt idx="2">
                  <c:v>8572470</c:v>
                </c:pt>
                <c:pt idx="3">
                  <c:v>14332943</c:v>
                </c:pt>
                <c:pt idx="4">
                  <c:v>9448891</c:v>
                </c:pt>
                <c:pt idx="5">
                  <c:v>13763954</c:v>
                </c:pt>
                <c:pt idx="6">
                  <c:v>6122813</c:v>
                </c:pt>
                <c:pt idx="7">
                  <c:v>7047051</c:v>
                </c:pt>
                <c:pt idx="8">
                  <c:v>10976750</c:v>
                </c:pt>
                <c:pt idx="9">
                  <c:v>9534880</c:v>
                </c:pt>
                <c:pt idx="10">
                  <c:v>5222931</c:v>
                </c:pt>
                <c:pt idx="11">
                  <c:v>5405919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C-444C-B694-B5ACA2B603AE}"/>
            </c:ext>
          </c:extLst>
        </c:ser>
        <c:ser>
          <c:idx val="2"/>
          <c:order val="2"/>
          <c:tx>
            <c:strRef>
              <c:f>Details!$D$85</c:f>
              <c:strCache>
                <c:ptCount val="1"/>
                <c:pt idx="0">
                  <c:v>HEADROOM</c:v>
                </c:pt>
              </c:strCache>
            </c:strRef>
          </c:tx>
          <c:spPr>
            <a:solidFill>
              <a:srgbClr val="F2D09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Details!$D$86:$D$97</c:f>
              <c:numCache>
                <c:formatCode>_-* #,##0\ _₺_-;\-* #,##0\ _₺_-;_-* "-"??\ _₺_-;_-@_-</c:formatCode>
                <c:ptCount val="12"/>
                <c:pt idx="0">
                  <c:v>4965259</c:v>
                </c:pt>
                <c:pt idx="1">
                  <c:v>1393934</c:v>
                </c:pt>
                <c:pt idx="2">
                  <c:v>3077890</c:v>
                </c:pt>
                <c:pt idx="3">
                  <c:v>5209285</c:v>
                </c:pt>
                <c:pt idx="4">
                  <c:v>4667269</c:v>
                </c:pt>
                <c:pt idx="5">
                  <c:v>6000805</c:v>
                </c:pt>
                <c:pt idx="6">
                  <c:v>4477698</c:v>
                </c:pt>
                <c:pt idx="7">
                  <c:v>155056</c:v>
                </c:pt>
                <c:pt idx="8">
                  <c:v>4199396</c:v>
                </c:pt>
                <c:pt idx="9">
                  <c:v>2051490</c:v>
                </c:pt>
                <c:pt idx="10">
                  <c:v>399270</c:v>
                </c:pt>
                <c:pt idx="11">
                  <c:v>738917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C-444C-B694-B5ACA2B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70432"/>
        <c:axId val="806873384"/>
      </c:areaChart>
      <c:catAx>
        <c:axId val="8068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06873384"/>
        <c:crosses val="autoZero"/>
        <c:auto val="1"/>
        <c:lblAlgn val="ctr"/>
        <c:lblOffset val="100"/>
        <c:noMultiLvlLbl val="0"/>
      </c:catAx>
      <c:valAx>
        <c:axId val="8068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₺_-;\-* #,##0\ _₺_-;_-* &quot;-&quot;??\ _₺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068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86010992338957"/>
          <c:y val="6.5616027067764121E-2"/>
          <c:w val="0.25855833847078169"/>
          <c:h val="8.6695970660407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CREDIT FACILITY RATING (CFR)</a:t>
            </a:r>
          </a:p>
        </c:rich>
      </c:tx>
      <c:layout>
        <c:manualLayout>
          <c:xMode val="edge"/>
          <c:yMode val="edge"/>
          <c:x val="0.12417328844469915"/>
          <c:y val="3.61290175752024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56059317169519E-2"/>
          <c:y val="0.14315980973947279"/>
          <c:w val="0.82887905382265081"/>
          <c:h val="0.81818356385732738"/>
        </c:manualLayout>
      </c:layout>
      <c:doughnutChart>
        <c:varyColors val="1"/>
        <c:ser>
          <c:idx val="0"/>
          <c:order val="0"/>
          <c:spPr>
            <a:solidFill>
              <a:srgbClr val="8FB9AA"/>
            </a:solidFill>
          </c:spPr>
          <c:dPt>
            <c:idx val="0"/>
            <c:bubble3D val="0"/>
            <c:spPr>
              <a:solidFill>
                <a:srgbClr val="509BB4"/>
              </a:solidFill>
            </c:spPr>
            <c:extLst>
              <c:ext xmlns:c16="http://schemas.microsoft.com/office/drawing/2014/chart" uri="{C3380CC4-5D6E-409C-BE32-E72D297353CC}">
                <c16:uniqueId val="{00000000-C346-A54E-95A6-8DD62D2AB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Data!$AB$2:$AB$3</c:f>
              <c:strCache>
                <c:ptCount val="2"/>
                <c:pt idx="0">
                  <c:v>Credit Usage</c:v>
                </c:pt>
                <c:pt idx="1">
                  <c:v>Financial Headroom</c:v>
                </c:pt>
              </c:strCache>
            </c:strRef>
          </c:cat>
          <c:val>
            <c:numRef>
              <c:f>Data!$AC$2:$AC$3</c:f>
              <c:numCache>
                <c:formatCode>0.0%</c:formatCode>
                <c:ptCount val="2"/>
                <c:pt idx="0">
                  <c:v>0.9342101608016613</c:v>
                </c:pt>
                <c:pt idx="1">
                  <c:v>6.5789839198338668E-2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DE9-AB5D-23062D67AA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CFR Trend</a:t>
            </a:r>
          </a:p>
        </c:rich>
      </c:tx>
      <c:layout>
        <c:manualLayout>
          <c:xMode val="edge"/>
          <c:yMode val="edge"/>
          <c:x val="0.43781353562588082"/>
          <c:y val="1.82595924564399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3101378202525"/>
          <c:y val="0.13715326244042569"/>
          <c:w val="0.80393010323104119"/>
          <c:h val="0.76510012844139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Data!$Y$15</c:f>
              <c:strCache>
                <c:ptCount val="1"/>
                <c:pt idx="0">
                  <c:v>FX_USAGE</c:v>
                </c:pt>
              </c:strCache>
            </c:strRef>
          </c:tx>
          <c:spPr>
            <a:solidFill>
              <a:srgbClr val="509BB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n-T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Data!$V$16:$V$19</c:f>
              <c:strCache>
                <c:ptCount val="4"/>
                <c:pt idx="0">
                  <c:v>202012</c:v>
                </c:pt>
                <c:pt idx="1">
                  <c:v>202112</c:v>
                </c:pt>
                <c:pt idx="2">
                  <c:v>202212</c:v>
                </c:pt>
                <c:pt idx="3">
                  <c:v>202302</c:v>
                </c:pt>
              </c:strCache>
            </c:strRef>
          </c:cat>
          <c:val>
            <c:numRef>
              <c:f>Data!$Y$16:$Y$19</c:f>
              <c:numCache>
                <c:formatCode>_-* #,##0\ _₺_-;\-* #,##0\ _₺_-;_-* "-"??\ _₺_-;_-@_-</c:formatCode>
                <c:ptCount val="4"/>
                <c:pt idx="0">
                  <c:v>3141003</c:v>
                </c:pt>
                <c:pt idx="1">
                  <c:v>756000</c:v>
                </c:pt>
                <c:pt idx="2">
                  <c:v>409234</c:v>
                </c:pt>
                <c:pt idx="3">
                  <c:v>5086640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B-43AE-A73A-A1728B696B24}"/>
            </c:ext>
          </c:extLst>
        </c:ser>
        <c:ser>
          <c:idx val="1"/>
          <c:order val="1"/>
          <c:tx>
            <c:strRef>
              <c:f>Data!$Z$15</c:f>
              <c:strCache>
                <c:ptCount val="1"/>
                <c:pt idx="0">
                  <c:v>TRY_USAGE</c:v>
                </c:pt>
              </c:strCache>
            </c:strRef>
          </c:tx>
          <c:spPr>
            <a:solidFill>
              <a:srgbClr val="8FB9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n-T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Data!$V$16:$V$19</c:f>
              <c:strCache>
                <c:ptCount val="4"/>
                <c:pt idx="0">
                  <c:v>202012</c:v>
                </c:pt>
                <c:pt idx="1">
                  <c:v>202112</c:v>
                </c:pt>
                <c:pt idx="2">
                  <c:v>202212</c:v>
                </c:pt>
                <c:pt idx="3">
                  <c:v>202302</c:v>
                </c:pt>
              </c:strCache>
            </c:strRef>
          </c:cat>
          <c:val>
            <c:numRef>
              <c:f>Data!$Z$16:$Z$19</c:f>
              <c:numCache>
                <c:formatCode>_-* #,##0\ _₺_-;\-* #,##0\ _₺_-;_-* "-"??\ _₺_-;_-@_-</c:formatCode>
                <c:ptCount val="4"/>
                <c:pt idx="0">
                  <c:v>4124176</c:v>
                </c:pt>
                <c:pt idx="1">
                  <c:v>8598435</c:v>
                </c:pt>
                <c:pt idx="2">
                  <c:v>9534880</c:v>
                </c:pt>
                <c:pt idx="3">
                  <c:v>5405919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B-43AE-A73A-A1728B696B24}"/>
            </c:ext>
          </c:extLst>
        </c:ser>
        <c:ser>
          <c:idx val="2"/>
          <c:order val="2"/>
          <c:tx>
            <c:strRef>
              <c:f>Data!$AA$15</c:f>
              <c:strCache>
                <c:ptCount val="1"/>
                <c:pt idx="0">
                  <c:v>HEADROOM</c:v>
                </c:pt>
              </c:strCache>
            </c:strRef>
          </c:tx>
          <c:spPr>
            <a:solidFill>
              <a:srgbClr val="F2D09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n-T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Data!$V$16:$V$19</c:f>
              <c:strCache>
                <c:ptCount val="4"/>
                <c:pt idx="0">
                  <c:v>202012</c:v>
                </c:pt>
                <c:pt idx="1">
                  <c:v>202112</c:v>
                </c:pt>
                <c:pt idx="2">
                  <c:v>202212</c:v>
                </c:pt>
                <c:pt idx="3">
                  <c:v>202302</c:v>
                </c:pt>
              </c:strCache>
            </c:strRef>
          </c:cat>
          <c:val>
            <c:numRef>
              <c:f>Data!$AA$16:$AA$19</c:f>
              <c:numCache>
                <c:formatCode>_-* #,##0\ _₺_-;\-* #,##0\ _₺_-;_-* "-"??\ _₺_-;_-@_-</c:formatCode>
                <c:ptCount val="4"/>
                <c:pt idx="0">
                  <c:v>1489314</c:v>
                </c:pt>
                <c:pt idx="1">
                  <c:v>3189709</c:v>
                </c:pt>
                <c:pt idx="2">
                  <c:v>2051490</c:v>
                </c:pt>
                <c:pt idx="3">
                  <c:v>738917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B-43AE-A73A-A1728B696B24}"/>
            </c:ext>
          </c:extLst>
        </c:ser>
        <c:ser>
          <c:idx val="3"/>
          <c:order val="3"/>
          <c:tx>
            <c:strRef>
              <c:f>Data!$AB$15</c:f>
              <c:strCache>
                <c:ptCount val="1"/>
                <c:pt idx="0">
                  <c:v>CFR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Data!$V$16:$V$19</c:f>
              <c:strCache>
                <c:ptCount val="4"/>
                <c:pt idx="0">
                  <c:v>202012</c:v>
                </c:pt>
                <c:pt idx="1">
                  <c:v>202112</c:v>
                </c:pt>
                <c:pt idx="2">
                  <c:v>202212</c:v>
                </c:pt>
                <c:pt idx="3">
                  <c:v>202302</c:v>
                </c:pt>
              </c:strCache>
            </c:strRef>
          </c:cat>
          <c:val>
            <c:numRef>
              <c:f>Data!$AB$16:$AB$19</c:f>
              <c:numCache>
                <c:formatCode>0.0%</c:formatCode>
                <c:ptCount val="4"/>
                <c:pt idx="0">
                  <c:v>0.82988003988352044</c:v>
                </c:pt>
                <c:pt idx="1">
                  <c:v>0.74572127041908953</c:v>
                </c:pt>
                <c:pt idx="2">
                  <c:v>0.82897984961824345</c:v>
                </c:pt>
                <c:pt idx="3">
                  <c:v>0.9342101608016613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B-43AE-A73A-A1728B696B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serLines/>
        <c:axId val="88881408"/>
        <c:axId val="88891392"/>
      </c:barChart>
      <c:catAx>
        <c:axId val="888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TR"/>
          </a:p>
        </c:txPr>
        <c:crossAx val="88891392"/>
        <c:crosses val="autoZero"/>
        <c:auto val="1"/>
        <c:lblAlgn val="ctr"/>
        <c:lblOffset val="100"/>
        <c:noMultiLvlLbl val="0"/>
      </c:catAx>
      <c:valAx>
        <c:axId val="88891392"/>
        <c:scaling>
          <c:orientation val="minMax"/>
        </c:scaling>
        <c:delete val="0"/>
        <c:axPos val="l"/>
        <c:majorGridlines/>
        <c:numFmt formatCode="_-* #,##0\ _₺_-;\-* #,##0\ _₺_-;_-* &quot;-&quot;??\ _₺_-;_-@_-" sourceLinked="1"/>
        <c:majorTickMark val="none"/>
        <c:minorTickMark val="none"/>
        <c:tickLblPos val="nextTo"/>
        <c:crossAx val="8888140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071701556463529"/>
          <c:y val="4.8878436883034851E-2"/>
          <c:w val="0.38635504172360263"/>
          <c:h val="8.4867566434843347E-2"/>
        </c:manualLayout>
      </c:layout>
      <c:overlay val="0"/>
      <c:txPr>
        <a:bodyPr/>
        <a:lstStyle/>
        <a:p>
          <a:pPr>
            <a:defRPr b="1"/>
          </a:pPr>
          <a:endParaRPr lang="en-TR"/>
        </a:p>
      </c:txPr>
    </c:legend>
    <c:plotVisOnly val="1"/>
    <c:dispBlanksAs val="gap"/>
    <c:showDLblsOverMax val="0"/>
  </c:chart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1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tr-TR"/>
              <a:t>Non-cash - Last 12 Months Trend</a:t>
            </a:r>
          </a:p>
        </c:rich>
      </c:tx>
      <c:layout>
        <c:manualLayout>
          <c:xMode val="edge"/>
          <c:yMode val="edge"/>
          <c:x val="6.9466882067851371E-2"/>
          <c:y val="2.6870541917554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1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5494803658427994"/>
          <c:y val="0.14080847614636405"/>
          <c:w val="0.78947871217228704"/>
          <c:h val="0.63880176986940074"/>
        </c:manualLayout>
      </c:layout>
      <c:areaChart>
        <c:grouping val="stacked"/>
        <c:varyColors val="0"/>
        <c:ser>
          <c:idx val="0"/>
          <c:order val="0"/>
          <c:tx>
            <c:strRef>
              <c:f>Details!$B$99</c:f>
              <c:strCache>
                <c:ptCount val="1"/>
                <c:pt idx="0">
                  <c:v>TOTAL UTILISATION</c:v>
                </c:pt>
              </c:strCache>
            </c:strRef>
          </c:tx>
          <c:spPr>
            <a:solidFill>
              <a:srgbClr val="509BB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5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48-4E2A-B6BA-2474FF57C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Details!$A$102:$A$113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Details!$B$102:$B$113</c:f>
              <c:numCache>
                <c:formatCode>_-* #,##0\ _₺_-;\-* #,##0\ _₺_-;_-* "-"??\ _₺_-;_-@_-</c:formatCode>
                <c:ptCount val="12"/>
                <c:pt idx="0">
                  <c:v>3332100</c:v>
                </c:pt>
                <c:pt idx="1">
                  <c:v>2436249</c:v>
                </c:pt>
                <c:pt idx="2">
                  <c:v>1700708</c:v>
                </c:pt>
                <c:pt idx="3">
                  <c:v>8139511</c:v>
                </c:pt>
                <c:pt idx="4">
                  <c:v>2599188</c:v>
                </c:pt>
                <c:pt idx="5">
                  <c:v>184971</c:v>
                </c:pt>
                <c:pt idx="6">
                  <c:v>1808551</c:v>
                </c:pt>
                <c:pt idx="7">
                  <c:v>442038</c:v>
                </c:pt>
                <c:pt idx="8">
                  <c:v>38300</c:v>
                </c:pt>
                <c:pt idx="9">
                  <c:v>2430461</c:v>
                </c:pt>
                <c:pt idx="10">
                  <c:v>1457351</c:v>
                </c:pt>
                <c:pt idx="11">
                  <c:v>1457351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3E2-A461-8661CA98CBB1}"/>
            </c:ext>
          </c:extLst>
        </c:ser>
        <c:ser>
          <c:idx val="1"/>
          <c:order val="1"/>
          <c:tx>
            <c:strRef>
              <c:f>Details!$C$99</c:f>
              <c:strCache>
                <c:ptCount val="1"/>
                <c:pt idx="0">
                  <c:v>HEADROOM</c:v>
                </c:pt>
              </c:strCache>
            </c:strRef>
          </c:tx>
          <c:spPr>
            <a:solidFill>
              <a:srgbClr val="8FB9AA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Details!$A$102:$A$113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Details!$C$102:$C$113</c:f>
              <c:numCache>
                <c:formatCode>_-* #,##0\ _₺_-;\-* #,##0\ _₺_-;_-* "-"??\ _₺_-;_-@_-</c:formatCode>
                <c:ptCount val="12"/>
                <c:pt idx="0">
                  <c:v>1127458</c:v>
                </c:pt>
                <c:pt idx="1">
                  <c:v>1204422</c:v>
                </c:pt>
                <c:pt idx="2">
                  <c:v>0</c:v>
                </c:pt>
                <c:pt idx="3">
                  <c:v>1943200</c:v>
                </c:pt>
                <c:pt idx="4">
                  <c:v>1503760</c:v>
                </c:pt>
                <c:pt idx="5">
                  <c:v>1052211</c:v>
                </c:pt>
                <c:pt idx="6">
                  <c:v>1788920</c:v>
                </c:pt>
                <c:pt idx="7">
                  <c:v>0</c:v>
                </c:pt>
                <c:pt idx="8">
                  <c:v>346595</c:v>
                </c:pt>
                <c:pt idx="9">
                  <c:v>384240</c:v>
                </c:pt>
                <c:pt idx="10">
                  <c:v>2008391</c:v>
                </c:pt>
                <c:pt idx="11">
                  <c:v>2008391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3E2-A461-8661CA9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3728"/>
        <c:axId val="137679616"/>
      </c:areaChart>
      <c:catAx>
        <c:axId val="13767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228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137679616"/>
        <c:crosses val="autoZero"/>
        <c:auto val="1"/>
        <c:lblAlgn val="ctr"/>
        <c:lblOffset val="100"/>
        <c:noMultiLvlLbl val="0"/>
      </c:catAx>
      <c:valAx>
        <c:axId val="137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_-* #,##0\ _₺_-;\-* #,##0\ _₺_-;_-* &quot;-&quot;??\ _₺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137673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93426023685652"/>
          <c:y val="3.9199514713228759E-2"/>
          <c:w val="0.47199966926589748"/>
          <c:h val="5.5901943525941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tr-TR" b="1"/>
              <a:t>Relationship between Cash &amp; Non-Cash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Details!$B$163</c:f>
              <c:strCache>
                <c:ptCount val="1"/>
                <c:pt idx="0">
                  <c:v>Cash Loan Utilisation</c:v>
                </c:pt>
              </c:strCache>
            </c:strRef>
          </c:tx>
          <c:spPr>
            <a:ln w="57150" cap="rnd">
              <a:solidFill>
                <a:srgbClr val="8FB9AA"/>
              </a:solidFill>
              <a:round/>
            </a:ln>
            <a:effectLst/>
          </c:spPr>
          <c:marker>
            <c:symbol val="none"/>
          </c:marker>
          <c:cat>
            <c:strRef>
              <c:f>Details!$A$164:$A$175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Details!$B$164:$B$175</c:f>
              <c:numCache>
                <c:formatCode>_-* #,##0\ _₺_-;\-* #,##0\ _₺_-;_-* "-"??\ _₺_-;_-@_-</c:formatCode>
                <c:ptCount val="12"/>
                <c:pt idx="0">
                  <c:v>18595550</c:v>
                </c:pt>
                <c:pt idx="1">
                  <c:v>14041800</c:v>
                </c:pt>
                <c:pt idx="2">
                  <c:v>9131961</c:v>
                </c:pt>
                <c:pt idx="3">
                  <c:v>14332943</c:v>
                </c:pt>
                <c:pt idx="4">
                  <c:v>15448531</c:v>
                </c:pt>
                <c:pt idx="5">
                  <c:v>14250745</c:v>
                </c:pt>
                <c:pt idx="6">
                  <c:v>9033877</c:v>
                </c:pt>
                <c:pt idx="7">
                  <c:v>7204846</c:v>
                </c:pt>
                <c:pt idx="8">
                  <c:v>11404388</c:v>
                </c:pt>
                <c:pt idx="9">
                  <c:v>9944114</c:v>
                </c:pt>
                <c:pt idx="10">
                  <c:v>10309571</c:v>
                </c:pt>
                <c:pt idx="11">
                  <c:v>10492559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3-4A8F-AA94-4D750D5BE5F4}"/>
            </c:ext>
          </c:extLst>
        </c:ser>
        <c:ser>
          <c:idx val="1"/>
          <c:order val="1"/>
          <c:tx>
            <c:strRef>
              <c:f>Details!$C$163</c:f>
              <c:strCache>
                <c:ptCount val="1"/>
                <c:pt idx="0">
                  <c:v>Non-Cash Loan Utilisation</c:v>
                </c:pt>
              </c:strCache>
            </c:strRef>
          </c:tx>
          <c:spPr>
            <a:ln w="57150" cap="rnd">
              <a:solidFill>
                <a:srgbClr val="509BB4"/>
              </a:solidFill>
              <a:round/>
            </a:ln>
            <a:effectLst/>
          </c:spPr>
          <c:marker>
            <c:symbol val="none"/>
          </c:marker>
          <c:cat>
            <c:strRef>
              <c:f>Details!$A$164:$A$175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Details!$C$164:$C$175</c:f>
              <c:numCache>
                <c:formatCode>_-* #,##0\ _₺_-;\-* #,##0\ _₺_-;_-* "-"??\ _₺_-;_-@_-</c:formatCode>
                <c:ptCount val="12"/>
                <c:pt idx="0">
                  <c:v>3332100</c:v>
                </c:pt>
                <c:pt idx="1">
                  <c:v>2436249</c:v>
                </c:pt>
                <c:pt idx="2">
                  <c:v>1700708</c:v>
                </c:pt>
                <c:pt idx="3">
                  <c:v>8139511</c:v>
                </c:pt>
                <c:pt idx="4">
                  <c:v>2599188</c:v>
                </c:pt>
                <c:pt idx="5">
                  <c:v>184971</c:v>
                </c:pt>
                <c:pt idx="6">
                  <c:v>1808551</c:v>
                </c:pt>
                <c:pt idx="7">
                  <c:v>442038</c:v>
                </c:pt>
                <c:pt idx="8">
                  <c:v>38300</c:v>
                </c:pt>
                <c:pt idx="9">
                  <c:v>2430461</c:v>
                </c:pt>
                <c:pt idx="10">
                  <c:v>1457351</c:v>
                </c:pt>
                <c:pt idx="11">
                  <c:v>1457351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3-4A8F-AA94-4D750D5B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209896"/>
        <c:axId val="1062212520"/>
      </c:lineChart>
      <c:catAx>
        <c:axId val="10622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1062212520"/>
        <c:crosses val="autoZero"/>
        <c:auto val="1"/>
        <c:lblAlgn val="ctr"/>
        <c:lblOffset val="100"/>
        <c:noMultiLvlLbl val="0"/>
      </c:catAx>
      <c:valAx>
        <c:axId val="1062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₺_-;\-* #,##0\ _₺_-;_-* &quot;-&quot;??\ _₺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1062209896"/>
        <c:crosses val="autoZero"/>
        <c:crossBetween val="between"/>
      </c:valAx>
      <c:spPr>
        <a:noFill/>
        <a:ln>
          <a:solidFill>
            <a:schemeClr val="accent1">
              <a:alpha val="6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tr-TR"/>
              <a:t>CFR - Last 12 Months Trend</a:t>
            </a:r>
          </a:p>
        </c:rich>
      </c:tx>
      <c:layout>
        <c:manualLayout>
          <c:xMode val="edge"/>
          <c:yMode val="edge"/>
          <c:x val="8.1428585866365449E-2"/>
          <c:y val="3.0825018264430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7694713940252724"/>
          <c:y val="0.21564689253880837"/>
          <c:w val="0.78861912009013568"/>
          <c:h val="0.62471349318653824"/>
        </c:manualLayout>
      </c:layout>
      <c:areaChart>
        <c:grouping val="stacked"/>
        <c:varyColors val="0"/>
        <c:ser>
          <c:idx val="0"/>
          <c:order val="0"/>
          <c:tx>
            <c:strRef>
              <c:f>Details!$B$85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rgbClr val="509BB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Details!$B$86:$B$97</c:f>
              <c:numCache>
                <c:formatCode>_-* #,##0\ _₺_-;\-* #,##0\ _₺_-;_-* "-"??\ _₺_-;_-@_-</c:formatCode>
                <c:ptCount val="12"/>
                <c:pt idx="0">
                  <c:v>5403385</c:v>
                </c:pt>
                <c:pt idx="1">
                  <c:v>5334051</c:v>
                </c:pt>
                <c:pt idx="2">
                  <c:v>559491</c:v>
                </c:pt>
                <c:pt idx="3">
                  <c:v>0</c:v>
                </c:pt>
                <c:pt idx="4">
                  <c:v>5999640</c:v>
                </c:pt>
                <c:pt idx="5">
                  <c:v>486791</c:v>
                </c:pt>
                <c:pt idx="6">
                  <c:v>2911064</c:v>
                </c:pt>
                <c:pt idx="7">
                  <c:v>157795</c:v>
                </c:pt>
                <c:pt idx="8">
                  <c:v>427638</c:v>
                </c:pt>
                <c:pt idx="9">
                  <c:v>409234</c:v>
                </c:pt>
                <c:pt idx="10">
                  <c:v>5086640</c:v>
                </c:pt>
                <c:pt idx="11">
                  <c:v>5086640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8-4D89-BF1C-2AF7A34CA55B}"/>
            </c:ext>
          </c:extLst>
        </c:ser>
        <c:ser>
          <c:idx val="1"/>
          <c:order val="1"/>
          <c:tx>
            <c:strRef>
              <c:f>Details!$C$85</c:f>
              <c:strCache>
                <c:ptCount val="1"/>
                <c:pt idx="0">
                  <c:v>TRY</c:v>
                </c:pt>
              </c:strCache>
            </c:strRef>
          </c:tx>
          <c:spPr>
            <a:solidFill>
              <a:srgbClr val="8FB9AA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Details!$C$86:$C$97</c:f>
              <c:numCache>
                <c:formatCode>_-* #,##0\ _₺_-;\-* #,##0\ _₺_-;_-* "-"??\ _₺_-;_-@_-</c:formatCode>
                <c:ptCount val="12"/>
                <c:pt idx="0">
                  <c:v>13192165</c:v>
                </c:pt>
                <c:pt idx="1">
                  <c:v>8707749</c:v>
                </c:pt>
                <c:pt idx="2">
                  <c:v>8572470</c:v>
                </c:pt>
                <c:pt idx="3">
                  <c:v>14332943</c:v>
                </c:pt>
                <c:pt idx="4">
                  <c:v>9448891</c:v>
                </c:pt>
                <c:pt idx="5">
                  <c:v>13763954</c:v>
                </c:pt>
                <c:pt idx="6">
                  <c:v>6122813</c:v>
                </c:pt>
                <c:pt idx="7">
                  <c:v>7047051</c:v>
                </c:pt>
                <c:pt idx="8">
                  <c:v>10976750</c:v>
                </c:pt>
                <c:pt idx="9">
                  <c:v>9534880</c:v>
                </c:pt>
                <c:pt idx="10">
                  <c:v>5222931</c:v>
                </c:pt>
                <c:pt idx="11">
                  <c:v>5405919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8-4D89-BF1C-2AF7A34CA55B}"/>
            </c:ext>
          </c:extLst>
        </c:ser>
        <c:ser>
          <c:idx val="2"/>
          <c:order val="2"/>
          <c:tx>
            <c:strRef>
              <c:f>Details!$D$85</c:f>
              <c:strCache>
                <c:ptCount val="1"/>
                <c:pt idx="0">
                  <c:v>HEADROOM</c:v>
                </c:pt>
              </c:strCache>
            </c:strRef>
          </c:tx>
          <c:spPr>
            <a:solidFill>
              <a:srgbClr val="F2D09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Details!$A$86:$A$97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Details!$D$86:$D$97</c:f>
              <c:numCache>
                <c:formatCode>_-* #,##0\ _₺_-;\-* #,##0\ _₺_-;_-* "-"??\ _₺_-;_-@_-</c:formatCode>
                <c:ptCount val="12"/>
                <c:pt idx="0">
                  <c:v>4965259</c:v>
                </c:pt>
                <c:pt idx="1">
                  <c:v>1393934</c:v>
                </c:pt>
                <c:pt idx="2">
                  <c:v>3077890</c:v>
                </c:pt>
                <c:pt idx="3">
                  <c:v>5209285</c:v>
                </c:pt>
                <c:pt idx="4">
                  <c:v>4667269</c:v>
                </c:pt>
                <c:pt idx="5">
                  <c:v>6000805</c:v>
                </c:pt>
                <c:pt idx="6">
                  <c:v>4477698</c:v>
                </c:pt>
                <c:pt idx="7">
                  <c:v>155056</c:v>
                </c:pt>
                <c:pt idx="8">
                  <c:v>4199396</c:v>
                </c:pt>
                <c:pt idx="9">
                  <c:v>2051490</c:v>
                </c:pt>
                <c:pt idx="10">
                  <c:v>399270</c:v>
                </c:pt>
                <c:pt idx="11">
                  <c:v>738917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8-4D89-BF1C-2AF7A34C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70432"/>
        <c:axId val="806873384"/>
      </c:areaChart>
      <c:catAx>
        <c:axId val="8068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806873384"/>
        <c:crosses val="autoZero"/>
        <c:auto val="1"/>
        <c:lblAlgn val="ctr"/>
        <c:lblOffset val="100"/>
        <c:noMultiLvlLbl val="0"/>
      </c:catAx>
      <c:valAx>
        <c:axId val="8068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₺_-;\-* #,##0\ _₺_-;_-* &quot;-&quot;??\ _₺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TR"/>
          </a:p>
        </c:txPr>
        <c:crossAx val="8068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60638735456572"/>
          <c:y val="3.809313973368008E-2"/>
          <c:w val="0.38757374544599837"/>
          <c:h val="7.7475980640034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>
                <a:latin typeface="Avenir Book" panose="02000503020000020003" pitchFamily="2" charset="0"/>
              </a:defRPr>
            </a:pPr>
            <a:r>
              <a:rPr lang="tr-TR">
                <a:latin typeface="Avenir Book" panose="02000503020000020003" pitchFamily="2" charset="0"/>
              </a:rPr>
              <a:t>CFR - non cash loans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236548556430447"/>
          <c:y val="0.15064377369495482"/>
          <c:w val="0.49016929133858267"/>
          <c:h val="0.81694881889763782"/>
        </c:manualLayout>
      </c:layout>
      <c:doughnutChart>
        <c:varyColors val="1"/>
        <c:ser>
          <c:idx val="0"/>
          <c:order val="0"/>
          <c:spPr>
            <a:solidFill>
              <a:srgbClr val="8FB9AA"/>
            </a:solidFill>
          </c:spPr>
          <c:dPt>
            <c:idx val="0"/>
            <c:bubble3D val="0"/>
            <c:spPr>
              <a:solidFill>
                <a:srgbClr val="509BB4"/>
              </a:solidFill>
            </c:spPr>
            <c:extLst>
              <c:ext xmlns:c16="http://schemas.microsoft.com/office/drawing/2014/chart" uri="{C3380CC4-5D6E-409C-BE32-E72D297353CC}">
                <c16:uniqueId val="{00000000-FF4B-1543-964C-D4B287AB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Details!$H$99:$I$99</c:f>
              <c:strCache>
                <c:ptCount val="2"/>
                <c:pt idx="0">
                  <c:v>Non-Cash Loans</c:v>
                </c:pt>
                <c:pt idx="1">
                  <c:v>Headroom</c:v>
                </c:pt>
              </c:strCache>
            </c:strRef>
          </c:cat>
          <c:val>
            <c:numRef>
              <c:f>Details!$H$113:$I$113</c:f>
              <c:numCache>
                <c:formatCode>0.0%</c:formatCode>
                <c:ptCount val="2"/>
                <c:pt idx="0">
                  <c:v>0.42050187232633013</c:v>
                </c:pt>
                <c:pt idx="1">
                  <c:v>0.57949812767366993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20E-8770-CAEFD3DBCF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>
                <a:latin typeface="Avenir Book" panose="02000503020000020003" pitchFamily="2" charset="0"/>
              </a:rPr>
              <a:t>CFR (non-cash) - Last 12 Months Trend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Details!$B$99</c:f>
              <c:strCache>
                <c:ptCount val="1"/>
                <c:pt idx="0">
                  <c:v>TOTAL UTILISATION</c:v>
                </c:pt>
              </c:strCache>
            </c:strRef>
          </c:tx>
          <c:spPr>
            <a:solidFill>
              <a:srgbClr val="509BB4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Details!$A$102:$A$113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Details!$B$102:$B$113</c:f>
              <c:numCache>
                <c:formatCode>_-* #,##0\ _₺_-;\-* #,##0\ _₺_-;_-* "-"??\ _₺_-;_-@_-</c:formatCode>
                <c:ptCount val="12"/>
                <c:pt idx="0">
                  <c:v>3332100</c:v>
                </c:pt>
                <c:pt idx="1">
                  <c:v>2436249</c:v>
                </c:pt>
                <c:pt idx="2">
                  <c:v>1700708</c:v>
                </c:pt>
                <c:pt idx="3">
                  <c:v>8139511</c:v>
                </c:pt>
                <c:pt idx="4">
                  <c:v>2599188</c:v>
                </c:pt>
                <c:pt idx="5">
                  <c:v>184971</c:v>
                </c:pt>
                <c:pt idx="6">
                  <c:v>1808551</c:v>
                </c:pt>
                <c:pt idx="7">
                  <c:v>442038</c:v>
                </c:pt>
                <c:pt idx="8">
                  <c:v>38300</c:v>
                </c:pt>
                <c:pt idx="9">
                  <c:v>2430461</c:v>
                </c:pt>
                <c:pt idx="10">
                  <c:v>1457351</c:v>
                </c:pt>
                <c:pt idx="11">
                  <c:v>1457351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E-4880-A19B-CF55ACA16842}"/>
            </c:ext>
          </c:extLst>
        </c:ser>
        <c:ser>
          <c:idx val="1"/>
          <c:order val="1"/>
          <c:tx>
            <c:strRef>
              <c:f>Details!$C$99</c:f>
              <c:strCache>
                <c:ptCount val="1"/>
                <c:pt idx="0">
                  <c:v>HEADROOM</c:v>
                </c:pt>
              </c:strCache>
            </c:strRef>
          </c:tx>
          <c:spPr>
            <a:solidFill>
              <a:srgbClr val="8FB9AA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Details!$A$102:$A$113</c:f>
              <c:strCache>
                <c:ptCount val="12"/>
                <c:pt idx="0">
                  <c:v> 202203 </c:v>
                </c:pt>
                <c:pt idx="1">
                  <c:v> 202204 </c:v>
                </c:pt>
                <c:pt idx="2">
                  <c:v> 202205 </c:v>
                </c:pt>
                <c:pt idx="3">
                  <c:v> 202206 </c:v>
                </c:pt>
                <c:pt idx="4">
                  <c:v> 202207 </c:v>
                </c:pt>
                <c:pt idx="5">
                  <c:v> 202208 </c:v>
                </c:pt>
                <c:pt idx="6">
                  <c:v> 202209 </c:v>
                </c:pt>
                <c:pt idx="7">
                  <c:v> 202210 </c:v>
                </c:pt>
                <c:pt idx="8">
                  <c:v> 202211 </c:v>
                </c:pt>
                <c:pt idx="9">
                  <c:v> 202212 </c:v>
                </c:pt>
                <c:pt idx="10">
                  <c:v> 202301 </c:v>
                </c:pt>
                <c:pt idx="11">
                  <c:v> 202302 </c:v>
                </c:pt>
              </c:strCache>
            </c:strRef>
          </c:cat>
          <c:val>
            <c:numRef>
              <c:f>Details!$C$102:$C$113</c:f>
              <c:numCache>
                <c:formatCode>_-* #,##0\ _₺_-;\-* #,##0\ _₺_-;_-* "-"??\ _₺_-;_-@_-</c:formatCode>
                <c:ptCount val="12"/>
                <c:pt idx="0">
                  <c:v>1127458</c:v>
                </c:pt>
                <c:pt idx="1">
                  <c:v>1204422</c:v>
                </c:pt>
                <c:pt idx="2">
                  <c:v>0</c:v>
                </c:pt>
                <c:pt idx="3">
                  <c:v>1943200</c:v>
                </c:pt>
                <c:pt idx="4">
                  <c:v>1503760</c:v>
                </c:pt>
                <c:pt idx="5">
                  <c:v>1052211</c:v>
                </c:pt>
                <c:pt idx="6">
                  <c:v>1788920</c:v>
                </c:pt>
                <c:pt idx="7">
                  <c:v>0</c:v>
                </c:pt>
                <c:pt idx="8">
                  <c:v>346595</c:v>
                </c:pt>
                <c:pt idx="9">
                  <c:v>384240</c:v>
                </c:pt>
                <c:pt idx="10">
                  <c:v>2008391</c:v>
                </c:pt>
                <c:pt idx="11">
                  <c:v>2008391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E-4880-A19B-CF55ACA1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3728"/>
        <c:axId val="137679616"/>
      </c:areaChart>
      <c:catAx>
        <c:axId val="13767372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 rot="2280000"/>
          <a:lstStyle/>
          <a:p>
            <a:pPr>
              <a:defRPr/>
            </a:pPr>
            <a:endParaRPr lang="en-TR"/>
          </a:p>
        </c:txPr>
        <c:crossAx val="137679616"/>
        <c:crosses val="autoZero"/>
        <c:auto val="1"/>
        <c:lblAlgn val="ctr"/>
        <c:lblOffset val="100"/>
        <c:noMultiLvlLbl val="0"/>
      </c:catAx>
      <c:valAx>
        <c:axId val="137679616"/>
        <c:scaling>
          <c:orientation val="minMax"/>
        </c:scaling>
        <c:delete val="0"/>
        <c:axPos val="l"/>
        <c:numFmt formatCode="_-* #,##0\ _₺_-;\-* #,##0\ _₺_-;_-* &quot;-&quot;??\ _₺_-;_-@_-" sourceLinked="1"/>
        <c:majorTickMark val="none"/>
        <c:minorTickMark val="none"/>
        <c:tickLblPos val="nextTo"/>
        <c:crossAx val="1376737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tr-TR" sz="1600"/>
              <a:t>Maturity</a:t>
            </a:r>
            <a:r>
              <a:rPr lang="tr-TR" sz="1600" baseline="0"/>
              <a:t> Composition Trend</a:t>
            </a:r>
            <a:endParaRPr lang="tr-TR" sz="1600"/>
          </a:p>
        </c:rich>
      </c:tx>
      <c:layout>
        <c:manualLayout>
          <c:xMode val="edge"/>
          <c:yMode val="edge"/>
          <c:x val="0.3339921231650555"/>
          <c:y val="3.944771950248660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991435549334616E-2"/>
          <c:y val="0.17458882629662878"/>
          <c:w val="0.79366898686536358"/>
          <c:h val="0.80867017388989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Dashboard_2!$B$2</c:f>
              <c:strCache>
                <c:ptCount val="1"/>
                <c:pt idx="0">
                  <c:v>Short Term</c:v>
                </c:pt>
              </c:strCache>
            </c:strRef>
          </c:tx>
          <c:spPr>
            <a:ln w="28575" cap="rnd" cmpd="sng"/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Dashboard_2!$A$3:$A$16</c:f>
              <c:strCache>
                <c:ptCount val="14"/>
                <c:pt idx="0">
                  <c:v>202012</c:v>
                </c:pt>
                <c:pt idx="1">
                  <c:v>202112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  <c:pt idx="6">
                  <c:v>202207</c:v>
                </c:pt>
                <c:pt idx="7">
                  <c:v>202208</c:v>
                </c:pt>
                <c:pt idx="8">
                  <c:v>202209</c:v>
                </c:pt>
                <c:pt idx="9">
                  <c:v>202210</c:v>
                </c:pt>
                <c:pt idx="10">
                  <c:v>202211</c:v>
                </c:pt>
                <c:pt idx="11">
                  <c:v>202212</c:v>
                </c:pt>
                <c:pt idx="12">
                  <c:v>202301</c:v>
                </c:pt>
                <c:pt idx="13">
                  <c:v>202302</c:v>
                </c:pt>
              </c:strCache>
            </c:strRef>
          </c:cat>
          <c:val>
            <c:numRef>
              <c:f>Dashboard_2!$B$3:$B$16</c:f>
              <c:numCache>
                <c:formatCode>_-* #,##0\ _₺_-;\-* #,##0\ _₺_-;_-* "-"??\ _₺_-;_-@_-</c:formatCode>
                <c:ptCount val="14"/>
                <c:pt idx="0">
                  <c:v>1330460</c:v>
                </c:pt>
                <c:pt idx="1">
                  <c:v>550366</c:v>
                </c:pt>
                <c:pt idx="2">
                  <c:v>5114954</c:v>
                </c:pt>
                <c:pt idx="3">
                  <c:v>3139718</c:v>
                </c:pt>
                <c:pt idx="4">
                  <c:v>951940</c:v>
                </c:pt>
                <c:pt idx="5">
                  <c:v>706073</c:v>
                </c:pt>
                <c:pt idx="6">
                  <c:v>2957060</c:v>
                </c:pt>
                <c:pt idx="7">
                  <c:v>785369</c:v>
                </c:pt>
                <c:pt idx="8">
                  <c:v>2812278</c:v>
                </c:pt>
                <c:pt idx="9">
                  <c:v>2768733</c:v>
                </c:pt>
                <c:pt idx="10">
                  <c:v>6000</c:v>
                </c:pt>
                <c:pt idx="11">
                  <c:v>485270</c:v>
                </c:pt>
                <c:pt idx="12">
                  <c:v>3021301</c:v>
                </c:pt>
                <c:pt idx="13">
                  <c:v>2816966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2-4695-8816-3BB6C14974F8}"/>
            </c:ext>
          </c:extLst>
        </c:ser>
        <c:ser>
          <c:idx val="1"/>
          <c:order val="1"/>
          <c:tx>
            <c:strRef>
              <c:f>Dashboard_2!$C$2</c:f>
              <c:strCache>
                <c:ptCount val="1"/>
                <c:pt idx="0">
                  <c:v>Mid Term</c:v>
                </c:pt>
              </c:strCache>
            </c:strRef>
          </c:tx>
          <c:invertIfNegative val="0"/>
          <c:cat>
            <c:strRef>
              <c:f>Dashboard_2!$A$3:$A$16</c:f>
              <c:strCache>
                <c:ptCount val="14"/>
                <c:pt idx="0">
                  <c:v>202012</c:v>
                </c:pt>
                <c:pt idx="1">
                  <c:v>202112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  <c:pt idx="6">
                  <c:v>202207</c:v>
                </c:pt>
                <c:pt idx="7">
                  <c:v>202208</c:v>
                </c:pt>
                <c:pt idx="8">
                  <c:v>202209</c:v>
                </c:pt>
                <c:pt idx="9">
                  <c:v>202210</c:v>
                </c:pt>
                <c:pt idx="10">
                  <c:v>202211</c:v>
                </c:pt>
                <c:pt idx="11">
                  <c:v>202212</c:v>
                </c:pt>
                <c:pt idx="12">
                  <c:v>202301</c:v>
                </c:pt>
                <c:pt idx="13">
                  <c:v>202302</c:v>
                </c:pt>
              </c:strCache>
            </c:strRef>
          </c:cat>
          <c:val>
            <c:numRef>
              <c:f>Dashboard_2!$C$3:$C$16</c:f>
              <c:numCache>
                <c:formatCode>_-* #,##0\ _₺_-;\-* #,##0\ _₺_-;_-* "-"??\ _₺_-;_-@_-</c:formatCode>
                <c:ptCount val="14"/>
                <c:pt idx="0">
                  <c:v>749815</c:v>
                </c:pt>
                <c:pt idx="1">
                  <c:v>59335</c:v>
                </c:pt>
                <c:pt idx="2">
                  <c:v>3714428</c:v>
                </c:pt>
                <c:pt idx="3">
                  <c:v>2307304</c:v>
                </c:pt>
                <c:pt idx="4">
                  <c:v>1096069</c:v>
                </c:pt>
                <c:pt idx="5">
                  <c:v>255635</c:v>
                </c:pt>
                <c:pt idx="6">
                  <c:v>2355075</c:v>
                </c:pt>
                <c:pt idx="7">
                  <c:v>373964</c:v>
                </c:pt>
                <c:pt idx="8">
                  <c:v>2266012</c:v>
                </c:pt>
                <c:pt idx="9">
                  <c:v>352606</c:v>
                </c:pt>
                <c:pt idx="10">
                  <c:v>637854</c:v>
                </c:pt>
                <c:pt idx="11">
                  <c:v>213950</c:v>
                </c:pt>
                <c:pt idx="12">
                  <c:v>2598954</c:v>
                </c:pt>
                <c:pt idx="13">
                  <c:v>2504069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2-4695-8816-3BB6C14974F8}"/>
            </c:ext>
          </c:extLst>
        </c:ser>
        <c:ser>
          <c:idx val="2"/>
          <c:order val="2"/>
          <c:tx>
            <c:strRef>
              <c:f>Dashboard_2!$D$2</c:f>
              <c:strCache>
                <c:ptCount val="1"/>
                <c:pt idx="0">
                  <c:v>Long Term</c:v>
                </c:pt>
              </c:strCache>
            </c:strRef>
          </c:tx>
          <c:invertIfNegative val="0"/>
          <c:cat>
            <c:strRef>
              <c:f>Dashboard_2!$A$3:$A$16</c:f>
              <c:strCache>
                <c:ptCount val="14"/>
                <c:pt idx="0">
                  <c:v>202012</c:v>
                </c:pt>
                <c:pt idx="1">
                  <c:v>202112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  <c:pt idx="6">
                  <c:v>202207</c:v>
                </c:pt>
                <c:pt idx="7">
                  <c:v>202208</c:v>
                </c:pt>
                <c:pt idx="8">
                  <c:v>202209</c:v>
                </c:pt>
                <c:pt idx="9">
                  <c:v>202210</c:v>
                </c:pt>
                <c:pt idx="10">
                  <c:v>202211</c:v>
                </c:pt>
                <c:pt idx="11">
                  <c:v>202212</c:v>
                </c:pt>
                <c:pt idx="12">
                  <c:v>202301</c:v>
                </c:pt>
                <c:pt idx="13">
                  <c:v>202302</c:v>
                </c:pt>
              </c:strCache>
            </c:strRef>
          </c:cat>
          <c:val>
            <c:numRef>
              <c:f>Dashboard_2!$D$3:$D$16</c:f>
              <c:numCache>
                <c:formatCode>_-* #,##0\ _₺_-;\-* #,##0\ _₺_-;_-* "-"??\ _₺_-;_-@_-</c:formatCode>
                <c:ptCount val="14"/>
                <c:pt idx="0">
                  <c:v>5167104</c:v>
                </c:pt>
                <c:pt idx="1">
                  <c:v>3847518</c:v>
                </c:pt>
                <c:pt idx="2">
                  <c:v>8011897</c:v>
                </c:pt>
                <c:pt idx="3">
                  <c:v>6130525</c:v>
                </c:pt>
                <c:pt idx="4">
                  <c:v>3830957</c:v>
                </c:pt>
                <c:pt idx="5">
                  <c:v>6588330</c:v>
                </c:pt>
                <c:pt idx="6">
                  <c:v>3353491</c:v>
                </c:pt>
                <c:pt idx="7">
                  <c:v>7113535</c:v>
                </c:pt>
                <c:pt idx="8">
                  <c:v>1419068</c:v>
                </c:pt>
                <c:pt idx="9">
                  <c:v>1546988</c:v>
                </c:pt>
                <c:pt idx="10">
                  <c:v>1394822</c:v>
                </c:pt>
                <c:pt idx="11">
                  <c:v>2220050</c:v>
                </c:pt>
                <c:pt idx="12">
                  <c:v>3330709</c:v>
                </c:pt>
                <c:pt idx="13">
                  <c:v>3229033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2-4695-8816-3BB6C149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serLines/>
        <c:axId val="225452416"/>
        <c:axId val="225453952"/>
      </c:barChart>
      <c:catAx>
        <c:axId val="225452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5453952"/>
        <c:crosses val="autoZero"/>
        <c:auto val="1"/>
        <c:lblAlgn val="ctr"/>
        <c:lblOffset val="100"/>
        <c:noMultiLvlLbl val="0"/>
      </c:catAx>
      <c:valAx>
        <c:axId val="225453952"/>
        <c:scaling>
          <c:orientation val="minMax"/>
        </c:scaling>
        <c:delete val="0"/>
        <c:axPos val="t"/>
        <c:majorGridlines/>
        <c:numFmt formatCode="_-* #,##0\ _₺_-;\-* #,##0\ _₺_-;_-* &quot;-&quot;??\ _₺_-;_-@_-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TR"/>
          </a:p>
        </c:txPr>
        <c:crossAx val="2254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29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3">
      <a:schemeClr val="dk1"/>
    </cs:effectRef>
    <cs:fontRef idx="minor">
      <a:schemeClr val="tx1"/>
    </cs:fontRef>
  </cs:dataPoint>
  <cs:dataPoint3D>
    <cs:lnRef idx="0"/>
    <cs:fillRef idx="1">
      <cs:styleClr val="auto"/>
    </cs:fillRef>
    <cs:effectRef idx="3">
      <a:schemeClr val="dk1"/>
    </cs:effectRef>
    <cs:fontRef idx="minor">
      <a:schemeClr val="tx1"/>
    </cs:fontRef>
  </cs:dataPoint3D>
  <cs:dataPointLine>
    <cs:lnRef idx="1">
      <cs:styleClr val="auto"/>
    </cs:lnRef>
    <cs:lineWidthScale>7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3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 mods="ignoreCSTransforms">
      <cs:styleClr val="0">
        <a:shade val="25000"/>
      </cs:styleClr>
    </cs:fillRef>
    <cs:effectRef idx="3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 mods="ignoreCSTransforms">
      <cs:styleClr val="0">
        <a:tint val="25000"/>
      </cs:styleClr>
    </cs:fillRef>
    <cs:effectRef idx="3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Main Dashboard'!A1"/><Relationship Id="rId1" Type="http://schemas.openxmlformats.org/officeDocument/2006/relationships/hyperlink" Target="#'MAIN PAGE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etails!A21:F37"/><Relationship Id="rId3" Type="http://schemas.openxmlformats.org/officeDocument/2006/relationships/hyperlink" Target="#'MAIN PAGE'!A1"/><Relationship Id="rId7" Type="http://schemas.openxmlformats.org/officeDocument/2006/relationships/hyperlink" Target="#Details!A49:G54"/><Relationship Id="rId12" Type="http://schemas.openxmlformats.org/officeDocument/2006/relationships/hyperlink" Target="#Dashboard_2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etails!A4:J18"/><Relationship Id="rId11" Type="http://schemas.openxmlformats.org/officeDocument/2006/relationships/chart" Target="../charts/chart6.xml"/><Relationship Id="rId5" Type="http://schemas.openxmlformats.org/officeDocument/2006/relationships/hyperlink" Target="#Details!A4:J5"/><Relationship Id="rId10" Type="http://schemas.openxmlformats.org/officeDocument/2006/relationships/chart" Target="../charts/chart5.xml"/><Relationship Id="rId4" Type="http://schemas.openxmlformats.org/officeDocument/2006/relationships/chart" Target="../charts/chart3.xml"/><Relationship Id="rId9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etails!A160:F187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1.xml"/><Relationship Id="rId4" Type="http://schemas.openxmlformats.org/officeDocument/2006/relationships/hyperlink" Target="#'Main Dashboard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Details!A64:G69"/><Relationship Id="rId3" Type="http://schemas.openxmlformats.org/officeDocument/2006/relationships/hyperlink" Target="#MANUAL!A1"/><Relationship Id="rId7" Type="http://schemas.openxmlformats.org/officeDocument/2006/relationships/hyperlink" Target="#Details!A71:G76"/><Relationship Id="rId2" Type="http://schemas.openxmlformats.org/officeDocument/2006/relationships/hyperlink" Target="#Details!A1"/><Relationship Id="rId1" Type="http://schemas.openxmlformats.org/officeDocument/2006/relationships/hyperlink" Target="#'Main Dashboard'!A1"/><Relationship Id="rId6" Type="http://schemas.openxmlformats.org/officeDocument/2006/relationships/hyperlink" Target="#Details!F22:F36"/><Relationship Id="rId5" Type="http://schemas.openxmlformats.org/officeDocument/2006/relationships/hyperlink" Target="#Details!A111:C123"/><Relationship Id="rId4" Type="http://schemas.openxmlformats.org/officeDocument/2006/relationships/hyperlink" Target="#'Non-cash Dashboard'!A1"/><Relationship Id="rId9" Type="http://schemas.openxmlformats.org/officeDocument/2006/relationships/hyperlink" Target="#Dashboard_2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Main Dashboard'!A1"/><Relationship Id="rId2" Type="http://schemas.openxmlformats.org/officeDocument/2006/relationships/chart" Target="../charts/chart12.xml"/><Relationship Id="rId1" Type="http://schemas.openxmlformats.org/officeDocument/2006/relationships/hyperlink" Target="#'MAIN PAGE'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31750</xdr:rowOff>
    </xdr:from>
    <xdr:to>
      <xdr:col>0</xdr:col>
      <xdr:colOff>2053167</xdr:colOff>
      <xdr:row>1</xdr:row>
      <xdr:rowOff>148166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2917" y="31750"/>
          <a:ext cx="2000250" cy="296333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MAIN</a:t>
          </a:r>
          <a:r>
            <a:rPr lang="tr-TR" sz="1400" b="1" baseline="0"/>
            <a:t> PAGE</a:t>
          </a:r>
          <a:endParaRPr lang="tr-TR" sz="1600" b="1"/>
        </a:p>
      </xdr:txBody>
    </xdr:sp>
    <xdr:clientData/>
  </xdr:twoCellAnchor>
  <xdr:twoCellAnchor>
    <xdr:from>
      <xdr:col>1</xdr:col>
      <xdr:colOff>46567</xdr:colOff>
      <xdr:row>0</xdr:row>
      <xdr:rowOff>35983</xdr:rowOff>
    </xdr:from>
    <xdr:to>
      <xdr:col>1</xdr:col>
      <xdr:colOff>2053167</xdr:colOff>
      <xdr:row>1</xdr:row>
      <xdr:rowOff>152399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142067" y="35983"/>
          <a:ext cx="2006600" cy="296333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52760</xdr:rowOff>
    </xdr:from>
    <xdr:to>
      <xdr:col>6</xdr:col>
      <xdr:colOff>314031</xdr:colOff>
      <xdr:row>50</xdr:row>
      <xdr:rowOff>2173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0</xdr:row>
      <xdr:rowOff>0</xdr:rowOff>
    </xdr:from>
    <xdr:to>
      <xdr:col>24</xdr:col>
      <xdr:colOff>13608</xdr:colOff>
      <xdr:row>2</xdr:row>
      <xdr:rowOff>163285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821" y="0"/>
          <a:ext cx="19518087" cy="518885"/>
        </a:xfrm>
        <a:prstGeom prst="roundRect">
          <a:avLst/>
        </a:prstGeom>
        <a:solidFill>
          <a:srgbClr val="509BB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3200" b="1"/>
            <a:t>SUMMARY</a:t>
          </a:r>
        </a:p>
      </xdr:txBody>
    </xdr:sp>
    <xdr:clientData/>
  </xdr:twoCellAnchor>
  <xdr:twoCellAnchor>
    <xdr:from>
      <xdr:col>0</xdr:col>
      <xdr:colOff>0</xdr:colOff>
      <xdr:row>2</xdr:row>
      <xdr:rowOff>163284</xdr:rowOff>
    </xdr:from>
    <xdr:to>
      <xdr:col>6</xdr:col>
      <xdr:colOff>317500</xdr:colOff>
      <xdr:row>26</xdr:row>
      <xdr:rowOff>70036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88900</xdr:colOff>
      <xdr:row>0</xdr:row>
      <xdr:rowOff>62592</xdr:rowOff>
    </xdr:from>
    <xdr:to>
      <xdr:col>27</xdr:col>
      <xdr:colOff>9151</xdr:colOff>
      <xdr:row>2</xdr:row>
      <xdr:rowOff>146049</xdr:rowOff>
    </xdr:to>
    <xdr:sp macro="" textlink="">
      <xdr:nvSpPr>
        <xdr:cNvPr id="11" name="Rounded 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613237" y="62592"/>
          <a:ext cx="1985914" cy="450686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/>
            <a:t>MAIN</a:t>
          </a:r>
          <a:r>
            <a:rPr lang="tr-TR" sz="2000" b="1" baseline="0"/>
            <a:t> PAGE</a:t>
          </a:r>
        </a:p>
      </xdr:txBody>
    </xdr:sp>
    <xdr:clientData/>
  </xdr:twoCellAnchor>
  <xdr:twoCellAnchor>
    <xdr:from>
      <xdr:col>6</xdr:col>
      <xdr:colOff>325303</xdr:colOff>
      <xdr:row>2</xdr:row>
      <xdr:rowOff>163284</xdr:rowOff>
    </xdr:from>
    <xdr:to>
      <xdr:col>15</xdr:col>
      <xdr:colOff>297102</xdr:colOff>
      <xdr:row>26</xdr:row>
      <xdr:rowOff>72505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122466</xdr:colOff>
      <xdr:row>3</xdr:row>
      <xdr:rowOff>81643</xdr:rowOff>
    </xdr:from>
    <xdr:to>
      <xdr:col>0</xdr:col>
      <xdr:colOff>421823</xdr:colOff>
      <xdr:row>5</xdr:row>
      <xdr:rowOff>0</xdr:rowOff>
    </xdr:to>
    <xdr:sp macro="" textlink="">
      <xdr:nvSpPr>
        <xdr:cNvPr id="3" name="Oval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2466" y="612322"/>
          <a:ext cx="299357" cy="272142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7</xdr:col>
      <xdr:colOff>90919</xdr:colOff>
      <xdr:row>3</xdr:row>
      <xdr:rowOff>72147</xdr:rowOff>
    </xdr:from>
    <xdr:to>
      <xdr:col>7</xdr:col>
      <xdr:colOff>396280</xdr:colOff>
      <xdr:row>4</xdr:row>
      <xdr:rowOff>168915</xdr:rowOff>
    </xdr:to>
    <xdr:sp macro="" textlink="">
      <xdr:nvSpPr>
        <xdr:cNvPr id="10" name="Oval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293329" y="622990"/>
          <a:ext cx="305361" cy="280383"/>
        </a:xfrm>
        <a:prstGeom prst="ellipse">
          <a:avLst/>
        </a:prstGeom>
        <a:solidFill>
          <a:srgbClr val="509BB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23</xdr:col>
      <xdr:colOff>1049381</xdr:colOff>
      <xdr:row>3</xdr:row>
      <xdr:rowOff>89807</xdr:rowOff>
    </xdr:from>
    <xdr:to>
      <xdr:col>23</xdr:col>
      <xdr:colOff>1348738</xdr:colOff>
      <xdr:row>5</xdr:row>
      <xdr:rowOff>8164</xdr:rowOff>
    </xdr:to>
    <xdr:sp macro="" textlink="">
      <xdr:nvSpPr>
        <xdr:cNvPr id="14" name="Oval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8638881" y="623207"/>
          <a:ext cx="299357" cy="27395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29</xdr:col>
      <xdr:colOff>691247</xdr:colOff>
      <xdr:row>47</xdr:row>
      <xdr:rowOff>92517</xdr:rowOff>
    </xdr:from>
    <xdr:to>
      <xdr:col>29</xdr:col>
      <xdr:colOff>965567</xdr:colOff>
      <xdr:row>48</xdr:row>
      <xdr:rowOff>106717</xdr:rowOff>
    </xdr:to>
    <xdr:sp macro="" textlink="">
      <xdr:nvSpPr>
        <xdr:cNvPr id="17" name="Oval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3229922" y="8722397"/>
          <a:ext cx="274320" cy="274320"/>
        </a:xfrm>
        <a:prstGeom prst="ellipse">
          <a:avLst/>
        </a:prstGeom>
        <a:solidFill>
          <a:srgbClr val="509BB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63500</xdr:colOff>
          <xdr:row>25</xdr:row>
          <xdr:rowOff>38100</xdr:rowOff>
        </xdr:from>
        <xdr:to>
          <xdr:col>25</xdr:col>
          <xdr:colOff>127000</xdr:colOff>
          <xdr:row>26</xdr:row>
          <xdr:rowOff>127000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101600</xdr:colOff>
          <xdr:row>47</xdr:row>
          <xdr:rowOff>165100</xdr:rowOff>
        </xdr:from>
        <xdr:to>
          <xdr:col>25</xdr:col>
          <xdr:colOff>152400</xdr:colOff>
          <xdr:row>48</xdr:row>
          <xdr:rowOff>139700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venir Book" pitchFamily="2" charset="0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38100</xdr:colOff>
          <xdr:row>47</xdr:row>
          <xdr:rowOff>152400</xdr:rowOff>
        </xdr:from>
        <xdr:to>
          <xdr:col>27</xdr:col>
          <xdr:colOff>393700</xdr:colOff>
          <xdr:row>48</xdr:row>
          <xdr:rowOff>152400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venir Book" pitchFamily="2" charset="0"/>
                </a:rPr>
                <a:t>EXPORT PDF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325303</xdr:colOff>
      <xdr:row>26</xdr:row>
      <xdr:rowOff>50586</xdr:rowOff>
    </xdr:from>
    <xdr:to>
      <xdr:col>15</xdr:col>
      <xdr:colOff>300062</xdr:colOff>
      <xdr:row>50</xdr:row>
      <xdr:rowOff>2173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304800</xdr:colOff>
      <xdr:row>26</xdr:row>
      <xdr:rowOff>50586</xdr:rowOff>
    </xdr:from>
    <xdr:to>
      <xdr:col>23</xdr:col>
      <xdr:colOff>1372971</xdr:colOff>
      <xdr:row>50</xdr:row>
      <xdr:rowOff>2173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304799</xdr:colOff>
      <xdr:row>2</xdr:row>
      <xdr:rowOff>163284</xdr:rowOff>
    </xdr:from>
    <xdr:to>
      <xdr:col>23</xdr:col>
      <xdr:colOff>1409546</xdr:colOff>
      <xdr:row>26</xdr:row>
      <xdr:rowOff>72505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122466</xdr:colOff>
      <xdr:row>3</xdr:row>
      <xdr:rowOff>72452</xdr:rowOff>
    </xdr:from>
    <xdr:to>
      <xdr:col>0</xdr:col>
      <xdr:colOff>421823</xdr:colOff>
      <xdr:row>4</xdr:row>
      <xdr:rowOff>168609</xdr:rowOff>
    </xdr:to>
    <xdr:sp macro="" textlink="">
      <xdr:nvSpPr>
        <xdr:cNvPr id="26" name="Oval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22466" y="623295"/>
          <a:ext cx="299357" cy="279772"/>
        </a:xfrm>
        <a:prstGeom prst="ellipse">
          <a:avLst/>
        </a:prstGeom>
        <a:solidFill>
          <a:srgbClr val="509BB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109766</xdr:colOff>
      <xdr:row>27</xdr:row>
      <xdr:rowOff>78922</xdr:rowOff>
    </xdr:from>
    <xdr:to>
      <xdr:col>0</xdr:col>
      <xdr:colOff>409123</xdr:colOff>
      <xdr:row>28</xdr:row>
      <xdr:rowOff>175079</xdr:rowOff>
    </xdr:to>
    <xdr:sp macro="" textlink="">
      <xdr:nvSpPr>
        <xdr:cNvPr id="27" name="Oval 2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09766" y="4879522"/>
          <a:ext cx="299357" cy="273957"/>
        </a:xfrm>
        <a:prstGeom prst="ellipse">
          <a:avLst/>
        </a:prstGeom>
        <a:solidFill>
          <a:srgbClr val="509BB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27</xdr:col>
      <xdr:colOff>48199</xdr:colOff>
      <xdr:row>0</xdr:row>
      <xdr:rowOff>62591</xdr:rowOff>
    </xdr:from>
    <xdr:to>
      <xdr:col>29</xdr:col>
      <xdr:colOff>1064934</xdr:colOff>
      <xdr:row>2</xdr:row>
      <xdr:rowOff>146048</xdr:rowOff>
    </xdr:to>
    <xdr:sp macro="" textlink="">
      <xdr:nvSpPr>
        <xdr:cNvPr id="28" name="Rounded Rectangle 2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1638199" y="62591"/>
          <a:ext cx="1965410" cy="450686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 baseline="0"/>
            <a:t>DASHBOARD 2</a:t>
          </a:r>
        </a:p>
      </xdr:txBody>
    </xdr:sp>
    <xdr:clientData/>
  </xdr:twoCellAnchor>
  <xdr:twoCellAnchor>
    <xdr:from>
      <xdr:col>15</xdr:col>
      <xdr:colOff>317500</xdr:colOff>
      <xdr:row>47</xdr:row>
      <xdr:rowOff>215900</xdr:rowOff>
    </xdr:from>
    <xdr:to>
      <xdr:col>16</xdr:col>
      <xdr:colOff>165100</xdr:colOff>
      <xdr:row>49</xdr:row>
      <xdr:rowOff>63500</xdr:rowOff>
    </xdr:to>
    <xdr:sp macro="" textlink="Details!F163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681324" y="8993841"/>
          <a:ext cx="781423" cy="295835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32D2A4D-5ECF-47E7-BF18-430CDEEA38D4}" type="TxLink">
            <a:rPr lang="en-US" sz="1600" b="1" i="0" u="none" strike="noStrike">
              <a:solidFill>
                <a:srgbClr val="509BB4"/>
              </a:solidFill>
              <a:latin typeface="Avenir Book" panose="02000503020000020003" pitchFamily="2" charset="0"/>
              <a:cs typeface="Arial"/>
            </a:rPr>
            <a:pPr algn="ctr"/>
            <a:t>42%</a:t>
          </a:fld>
          <a:endParaRPr lang="en-US" sz="1600" b="1">
            <a:solidFill>
              <a:srgbClr val="509BB4"/>
            </a:solidFill>
            <a:latin typeface="Avenir Book" panose="02000503020000020003" pitchFamily="2" charset="0"/>
          </a:endParaRPr>
        </a:p>
      </xdr:txBody>
    </xdr:sp>
    <xdr:clientData/>
  </xdr:twoCellAnchor>
  <xdr:twoCellAnchor>
    <xdr:from>
      <xdr:col>15</xdr:col>
      <xdr:colOff>330200</xdr:colOff>
      <xdr:row>46</xdr:row>
      <xdr:rowOff>165100</xdr:rowOff>
    </xdr:from>
    <xdr:to>
      <xdr:col>16</xdr:col>
      <xdr:colOff>152400</xdr:colOff>
      <xdr:row>48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694024" y="8756276"/>
          <a:ext cx="756023" cy="2831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400" b="1">
              <a:solidFill>
                <a:srgbClr val="509BB4"/>
              </a:solidFill>
              <a:latin typeface="Avenir Book" panose="02000503020000020003" pitchFamily="2" charset="0"/>
            </a:rPr>
            <a:t>CORR:</a:t>
          </a:r>
        </a:p>
      </xdr:txBody>
    </xdr:sp>
    <xdr:clientData/>
  </xdr:twoCellAnchor>
  <xdr:twoCellAnchor>
    <xdr:from>
      <xdr:col>25</xdr:col>
      <xdr:colOff>443735</xdr:colOff>
      <xdr:row>23</xdr:row>
      <xdr:rowOff>153012</xdr:rowOff>
    </xdr:from>
    <xdr:to>
      <xdr:col>29</xdr:col>
      <xdr:colOff>657952</xdr:colOff>
      <xdr:row>26</xdr:row>
      <xdr:rowOff>153012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596CC7F-AD04-05EA-F6EC-B35130469B43}"/>
            </a:ext>
          </a:extLst>
        </xdr:cNvPr>
        <xdr:cNvSpPr/>
      </xdr:nvSpPr>
      <xdr:spPr>
        <a:xfrm>
          <a:off x="20656627" y="4376145"/>
          <a:ext cx="2540000" cy="55084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0.39869</cdr:x>
      <cdr:y>0.45484</cdr:y>
    </cdr:from>
    <cdr:to>
      <cdr:x>0.59477</cdr:x>
      <cdr:y>0.64194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0071" y="1918610"/>
          <a:ext cx="816428" cy="789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  <cdr:relSizeAnchor xmlns:cdr="http://schemas.openxmlformats.org/drawingml/2006/chartDrawing">
    <cdr:from>
      <cdr:x>0.35917</cdr:x>
      <cdr:y>0.42987</cdr:y>
    </cdr:from>
    <cdr:to>
      <cdr:x>0.67943</cdr:x>
      <cdr:y>0.68149</cdr:y>
    </cdr:to>
    <cdr:sp macro="" textlink="Data!$W$2">
      <cdr:nvSpPr>
        <cdr:cNvPr id="5" name="TextBox 4"/>
        <cdr:cNvSpPr txBox="1"/>
      </cdr:nvSpPr>
      <cdr:spPr>
        <a:xfrm xmlns:a="http://schemas.openxmlformats.org/drawingml/2006/main">
          <a:off x="1735295" y="1854254"/>
          <a:ext cx="1547290" cy="1085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C0B60D-5FF8-4C25-BF51-808216FD14F9}" type="TxLink">
            <a:rPr lang="en-US" sz="2800" b="1" i="0" u="none" strike="noStrike">
              <a:solidFill>
                <a:srgbClr val="509BB4"/>
              </a:solidFill>
              <a:latin typeface="Avenir Book" panose="02000503020000020003" pitchFamily="2" charset="0"/>
              <a:cs typeface="Arial"/>
            </a:rPr>
            <a:pPr algn="ctr"/>
            <a:t>93,42%</a:t>
          </a:fld>
          <a:endParaRPr lang="tr-TR" sz="2800" b="1">
            <a:solidFill>
              <a:srgbClr val="509BB4"/>
            </a:solidFill>
            <a:latin typeface="Avenir Book" panose="02000503020000020003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0.03352</cdr:x>
      <cdr:y>0.01765</cdr:y>
    </cdr:from>
    <cdr:to>
      <cdr:x>0.07263</cdr:x>
      <cdr:y>0.08235</cdr:y>
    </cdr:to>
    <cdr:sp macro="" textlink="">
      <cdr:nvSpPr>
        <cdr:cNvPr id="3" name="Oval 2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228600" y="76200"/>
          <a:ext cx="266700" cy="279400"/>
        </a:xfrm>
        <a:prstGeom xmlns:a="http://schemas.openxmlformats.org/drawingml/2006/main" prst="ellipse">
          <a:avLst/>
        </a:prstGeom>
        <a:solidFill xmlns:a="http://schemas.openxmlformats.org/drawingml/2006/main">
          <a:srgbClr val="509BB4"/>
        </a:solidFill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tr-T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</xdr:col>
      <xdr:colOff>123825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114298</xdr:colOff>
      <xdr:row>3</xdr:row>
      <xdr:rowOff>0</xdr:rowOff>
    </xdr:from>
    <xdr:to>
      <xdr:col>8</xdr:col>
      <xdr:colOff>809624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850900</xdr:colOff>
      <xdr:row>2</xdr:row>
      <xdr:rowOff>165526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509250" cy="527476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/>
            <a:t>NON</a:t>
          </a:r>
          <a:r>
            <a:rPr lang="tr-TR" sz="2400" b="1" baseline="0"/>
            <a:t>-CASH DASHBOARD</a:t>
          </a:r>
          <a:endParaRPr lang="tr-TR" sz="2400" b="1"/>
        </a:p>
      </xdr:txBody>
    </xdr:sp>
    <xdr:clientData/>
  </xdr:twoCellAnchor>
  <xdr:twoCellAnchor>
    <xdr:from>
      <xdr:col>6</xdr:col>
      <xdr:colOff>942974</xdr:colOff>
      <xdr:row>0</xdr:row>
      <xdr:rowOff>57150</xdr:rowOff>
    </xdr:from>
    <xdr:to>
      <xdr:col>8</xdr:col>
      <xdr:colOff>800100</xdr:colOff>
      <xdr:row>2</xdr:row>
      <xdr:rowOff>114300</xdr:rowOff>
    </xdr:to>
    <xdr:sp macro="" textlink="">
      <xdr:nvSpPr>
        <xdr:cNvPr id="7" name="Rounded 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601324" y="57150"/>
          <a:ext cx="2714626" cy="381000"/>
        </a:xfrm>
        <a:prstGeom prst="roundRect">
          <a:avLst/>
        </a:prstGeom>
        <a:solidFill>
          <a:srgbClr val="F2D09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tr-TR" sz="1400" b="1">
              <a:solidFill>
                <a:srgbClr val="509BB4"/>
              </a:solidFill>
            </a:rPr>
            <a:t>MAIN PAGE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0.30259</cdr:x>
      <cdr:y>0.37458</cdr:y>
    </cdr:from>
    <cdr:to>
      <cdr:x>0.65974</cdr:x>
      <cdr:y>0.76688</cdr:y>
    </cdr:to>
    <cdr:sp macro="" textlink="Details!$H$113">
      <cdr:nvSpPr>
        <cdr:cNvPr id="2" name="TextBox 1"/>
        <cdr:cNvSpPr txBox="1"/>
      </cdr:nvSpPr>
      <cdr:spPr>
        <a:xfrm xmlns:a="http://schemas.openxmlformats.org/drawingml/2006/main">
          <a:off x="1469884" y="1141705"/>
          <a:ext cx="1734945" cy="119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58B56D8-6B22-4EC8-985A-FAC246A9020D}" type="TxLink">
            <a:rPr lang="en-US" sz="1800" b="1" i="0" u="none" strike="noStrike">
              <a:solidFill>
                <a:schemeClr val="accent3">
                  <a:lumMod val="50000"/>
                </a:schemeClr>
              </a:solidFill>
              <a:latin typeface="Avenir Book" panose="02000503020000020003" pitchFamily="2" charset="0"/>
              <a:cs typeface="Arial"/>
            </a:rPr>
            <a:pPr algn="ctr"/>
            <a:t>42,1%</a:t>
          </a:fld>
          <a:endParaRPr lang="tr-TR" sz="8000" b="1">
            <a:solidFill>
              <a:schemeClr val="accent3">
                <a:lumMod val="50000"/>
              </a:schemeClr>
            </a:solidFill>
            <a:latin typeface="Avenir Book" panose="02000503020000020003" pitchFamily="2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1</xdr:row>
      <xdr:rowOff>8467</xdr:rowOff>
    </xdr:from>
    <xdr:to>
      <xdr:col>15</xdr:col>
      <xdr:colOff>561975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171449</xdr:rowOff>
    </xdr:from>
    <xdr:to>
      <xdr:col>15</xdr:col>
      <xdr:colOff>552450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0</xdr:row>
      <xdr:rowOff>9525</xdr:rowOff>
    </xdr:from>
    <xdr:to>
      <xdr:col>2</xdr:col>
      <xdr:colOff>139701</xdr:colOff>
      <xdr:row>0</xdr:row>
      <xdr:rowOff>264583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7150" y="9525"/>
          <a:ext cx="1844676" cy="255058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MAIN PAGE</a:t>
          </a:r>
        </a:p>
      </xdr:txBody>
    </xdr:sp>
    <xdr:clientData/>
  </xdr:twoCellAnchor>
  <xdr:twoCellAnchor>
    <xdr:from>
      <xdr:col>2</xdr:col>
      <xdr:colOff>190500</xdr:colOff>
      <xdr:row>0</xdr:row>
      <xdr:rowOff>0</xdr:rowOff>
    </xdr:from>
    <xdr:to>
      <xdr:col>4</xdr:col>
      <xdr:colOff>314325</xdr:colOff>
      <xdr:row>0</xdr:row>
      <xdr:rowOff>276225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952625" y="0"/>
          <a:ext cx="2524125" cy="276225"/>
        </a:xfrm>
        <a:prstGeom prst="roundRect">
          <a:avLst/>
        </a:prstGeom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etal">
          <a:bevelT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MAIN</a:t>
          </a:r>
          <a:r>
            <a:rPr lang="tr-TR" sz="1400" b="1" baseline="0"/>
            <a:t> </a:t>
          </a:r>
          <a:r>
            <a:rPr lang="tr-TR" sz="1400" b="1"/>
            <a:t>DASHBOARD</a:t>
          </a:r>
          <a:endParaRPr lang="tr-TR" sz="1100" b="1"/>
        </a:p>
      </xdr:txBody>
    </xdr:sp>
    <xdr:clientData/>
  </xdr:twoCellAnchor>
  <xdr:twoCellAnchor>
    <xdr:from>
      <xdr:col>16</xdr:col>
      <xdr:colOff>472440</xdr:colOff>
      <xdr:row>21</xdr:row>
      <xdr:rowOff>0</xdr:rowOff>
    </xdr:from>
    <xdr:to>
      <xdr:col>21</xdr:col>
      <xdr:colOff>657225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228600</xdr:colOff>
          <xdr:row>0</xdr:row>
          <xdr:rowOff>152400</xdr:rowOff>
        </xdr:from>
        <xdr:to>
          <xdr:col>26</xdr:col>
          <xdr:colOff>723900</xdr:colOff>
          <xdr:row>3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twoCellAnchor>
    <xdr:from>
      <xdr:col>20</xdr:col>
      <xdr:colOff>42862</xdr:colOff>
      <xdr:row>8</xdr:row>
      <xdr:rowOff>82492</xdr:rowOff>
    </xdr:from>
    <xdr:to>
      <xdr:col>20</xdr:col>
      <xdr:colOff>1340644</xdr:colOff>
      <xdr:row>13</xdr:row>
      <xdr:rowOff>35698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605837" y="1482667"/>
          <a:ext cx="1297782" cy="867606"/>
        </a:xfrm>
        <a:prstGeom prst="roundRect">
          <a:avLst/>
        </a:prstGeom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etal">
          <a:bevelT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MAIN</a:t>
          </a:r>
        </a:p>
        <a:p>
          <a:pPr algn="ctr"/>
          <a:r>
            <a:rPr lang="tr-TR" sz="1400" b="1"/>
            <a:t>DASHBOARD</a:t>
          </a:r>
          <a:endParaRPr lang="tr-TR" sz="1100" b="1"/>
        </a:p>
      </xdr:txBody>
    </xdr:sp>
    <xdr:clientData/>
  </xdr:twoCellAnchor>
  <xdr:twoCellAnchor>
    <xdr:from>
      <xdr:col>20</xdr:col>
      <xdr:colOff>59532</xdr:colOff>
      <xdr:row>28</xdr:row>
      <xdr:rowOff>15798</xdr:rowOff>
    </xdr:from>
    <xdr:to>
      <xdr:col>20</xdr:col>
      <xdr:colOff>1366839</xdr:colOff>
      <xdr:row>32</xdr:row>
      <xdr:rowOff>111897</xdr:rowOff>
    </xdr:to>
    <xdr:sp macro="" textlink="">
      <xdr:nvSpPr>
        <xdr:cNvPr id="11" name="Rounded Rectangl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622507" y="4940223"/>
          <a:ext cx="1307307" cy="781899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>
              <a:solidFill>
                <a:schemeClr val="lt1"/>
              </a:solidFill>
              <a:latin typeface="+mn-lt"/>
              <a:ea typeface="+mn-ea"/>
              <a:cs typeface="+mn-cs"/>
            </a:rPr>
            <a:t>DETAILS</a:t>
          </a:r>
        </a:p>
      </xdr:txBody>
    </xdr:sp>
    <xdr:clientData/>
  </xdr:twoCellAnchor>
  <xdr:twoCellAnchor>
    <xdr:from>
      <xdr:col>20</xdr:col>
      <xdr:colOff>57150</xdr:colOff>
      <xdr:row>23</xdr:row>
      <xdr:rowOff>58678</xdr:rowOff>
    </xdr:from>
    <xdr:to>
      <xdr:col>20</xdr:col>
      <xdr:colOff>1354932</xdr:colOff>
      <xdr:row>27</xdr:row>
      <xdr:rowOff>128552</xdr:rowOff>
    </xdr:to>
    <xdr:sp macro="" textlink="">
      <xdr:nvSpPr>
        <xdr:cNvPr id="12" name="Rounded 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620125" y="4125853"/>
          <a:ext cx="1297782" cy="755674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MANUAL</a:t>
          </a:r>
          <a:endParaRPr lang="tr-TR" sz="1100" b="1"/>
        </a:p>
      </xdr:txBody>
    </xdr:sp>
    <xdr:clientData/>
  </xdr:twoCellAnchor>
  <xdr:twoCellAnchor>
    <xdr:from>
      <xdr:col>20</xdr:col>
      <xdr:colOff>47625</xdr:colOff>
      <xdr:row>18</xdr:row>
      <xdr:rowOff>37241</xdr:rowOff>
    </xdr:from>
    <xdr:to>
      <xdr:col>20</xdr:col>
      <xdr:colOff>1345407</xdr:colOff>
      <xdr:row>23</xdr:row>
      <xdr:rowOff>26166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610600" y="3247166"/>
          <a:ext cx="1297782" cy="846175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200" b="1"/>
            <a:t>NON-CASH LOANS</a:t>
          </a:r>
          <a:endParaRPr lang="tr-TR" sz="1050" b="1"/>
        </a:p>
      </xdr:txBody>
    </xdr:sp>
    <xdr:clientData/>
  </xdr:twoCellAnchor>
  <xdr:twoCellAnchor>
    <xdr:from>
      <xdr:col>21</xdr:col>
      <xdr:colOff>1226343</xdr:colOff>
      <xdr:row>34</xdr:row>
      <xdr:rowOff>166687</xdr:rowOff>
    </xdr:from>
    <xdr:to>
      <xdr:col>21</xdr:col>
      <xdr:colOff>1547778</xdr:colOff>
      <xdr:row>35</xdr:row>
      <xdr:rowOff>166688</xdr:rowOff>
    </xdr:to>
    <xdr:sp macro="" textlink="">
      <xdr:nvSpPr>
        <xdr:cNvPr id="3" name="Rounded Rectangl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180093" y="6322218"/>
          <a:ext cx="321435" cy="17859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21</xdr:col>
      <xdr:colOff>1223961</xdr:colOff>
      <xdr:row>33</xdr:row>
      <xdr:rowOff>164305</xdr:rowOff>
    </xdr:from>
    <xdr:to>
      <xdr:col>21</xdr:col>
      <xdr:colOff>1545396</xdr:colOff>
      <xdr:row>34</xdr:row>
      <xdr:rowOff>164307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177711" y="6141243"/>
          <a:ext cx="321435" cy="17859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21</xdr:col>
      <xdr:colOff>1221580</xdr:colOff>
      <xdr:row>32</xdr:row>
      <xdr:rowOff>161924</xdr:rowOff>
    </xdr:from>
    <xdr:to>
      <xdr:col>21</xdr:col>
      <xdr:colOff>1543015</xdr:colOff>
      <xdr:row>33</xdr:row>
      <xdr:rowOff>161925</xdr:rowOff>
    </xdr:to>
    <xdr:sp macro="" textlink="">
      <xdr:nvSpPr>
        <xdr:cNvPr id="9" name="Rounded 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2175330" y="5960268"/>
          <a:ext cx="321435" cy="17859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21</xdr:col>
      <xdr:colOff>1219199</xdr:colOff>
      <xdr:row>31</xdr:row>
      <xdr:rowOff>159543</xdr:rowOff>
    </xdr:from>
    <xdr:to>
      <xdr:col>21</xdr:col>
      <xdr:colOff>1540634</xdr:colOff>
      <xdr:row>32</xdr:row>
      <xdr:rowOff>159544</xdr:rowOff>
    </xdr:to>
    <xdr:sp macro="" textlink="">
      <xdr:nvSpPr>
        <xdr:cNvPr id="10" name="Rounded 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172949" y="5779293"/>
          <a:ext cx="321435" cy="17859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20</xdr:col>
      <xdr:colOff>52387</xdr:colOff>
      <xdr:row>13</xdr:row>
      <xdr:rowOff>53917</xdr:rowOff>
    </xdr:from>
    <xdr:to>
      <xdr:col>20</xdr:col>
      <xdr:colOff>1350169</xdr:colOff>
      <xdr:row>18</xdr:row>
      <xdr:rowOff>26173</xdr:rowOff>
    </xdr:to>
    <xdr:sp macro="" textlink="">
      <xdr:nvSpPr>
        <xdr:cNvPr id="13" name="Rounded 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615362" y="2368492"/>
          <a:ext cx="1297782" cy="867606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DASHBOARD</a:t>
          </a:r>
        </a:p>
        <a:p>
          <a:pPr algn="ctr"/>
          <a:r>
            <a:rPr lang="tr-TR" sz="1400" b="1"/>
            <a:t>2</a:t>
          </a:r>
          <a:endParaRPr lang="tr-TR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76199</xdr:rowOff>
    </xdr:from>
    <xdr:to>
      <xdr:col>0</xdr:col>
      <xdr:colOff>1095375</xdr:colOff>
      <xdr:row>2</xdr:row>
      <xdr:rowOff>38100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824" y="76199"/>
          <a:ext cx="971551" cy="323851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/>
            <a:t>BACK</a:t>
          </a:r>
        </a:p>
      </xdr:txBody>
    </xdr:sp>
    <xdr:clientData/>
  </xdr:twoCellAnchor>
  <xdr:twoCellAnchor>
    <xdr:from>
      <xdr:col>6</xdr:col>
      <xdr:colOff>320675</xdr:colOff>
      <xdr:row>20</xdr:row>
      <xdr:rowOff>25399</xdr:rowOff>
    </xdr:from>
    <xdr:to>
      <xdr:col>9</xdr:col>
      <xdr:colOff>1047750</xdr:colOff>
      <xdr:row>36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76199</xdr:colOff>
      <xdr:row>0</xdr:row>
      <xdr:rowOff>76199</xdr:rowOff>
    </xdr:from>
    <xdr:to>
      <xdr:col>1</xdr:col>
      <xdr:colOff>1457325</xdr:colOff>
      <xdr:row>2</xdr:row>
      <xdr:rowOff>38100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209674" y="76199"/>
          <a:ext cx="1381126" cy="323851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/>
            <a:t>DASHBOARD</a:t>
          </a:r>
        </a:p>
      </xdr:txBody>
    </xdr:sp>
    <xdr:clientData/>
  </xdr:twoCellAnchor>
  <xdr:twoCellAnchor>
    <xdr:from>
      <xdr:col>2</xdr:col>
      <xdr:colOff>57149</xdr:colOff>
      <xdr:row>0</xdr:row>
      <xdr:rowOff>76199</xdr:rowOff>
    </xdr:from>
    <xdr:to>
      <xdr:col>3</xdr:col>
      <xdr:colOff>9525</xdr:colOff>
      <xdr:row>2</xdr:row>
      <xdr:rowOff>38100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43199" y="76199"/>
          <a:ext cx="1504951" cy="323851"/>
        </a:xfrm>
        <a:prstGeom prst="roundRect">
          <a:avLst/>
        </a:prstGeom>
        <a:solidFill>
          <a:srgbClr val="8FB9AA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/>
            <a:t>MAIN PAGE</a:t>
          </a:r>
        </a:p>
      </xdr:txBody>
    </xdr:sp>
    <xdr:clientData/>
  </xdr:twoCellAnchor>
  <xdr:twoCellAnchor>
    <xdr:from>
      <xdr:col>3</xdr:col>
      <xdr:colOff>33865</xdr:colOff>
      <xdr:row>163</xdr:row>
      <xdr:rowOff>0</xdr:rowOff>
    </xdr:from>
    <xdr:to>
      <xdr:col>6</xdr:col>
      <xdr:colOff>42332</xdr:colOff>
      <xdr:row>175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25401</xdr:colOff>
      <xdr:row>83</xdr:row>
      <xdr:rowOff>170329</xdr:rowOff>
    </xdr:from>
    <xdr:to>
      <xdr:col>10</xdr:col>
      <xdr:colOff>197225</xdr:colOff>
      <xdr:row>97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ERSONAL"/>
    </sheetNames>
    <definedNames>
      <definedName name="Macro15"/>
      <definedName name="Macro16"/>
      <definedName name="Macro17"/>
      <definedName name="Macro18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V45:AA60" totalsRowShown="0" headerRowDxfId="29" dataDxfId="28">
  <autoFilter ref="V45:AA60" xr:uid="{00000000-0009-0000-0100-000004000000}"/>
  <tableColumns count="6">
    <tableColumn id="1" xr3:uid="{00000000-0010-0000-0000-000001000000}" name="YIL" dataDxfId="27"/>
    <tableColumn id="2" xr3:uid="{00000000-0010-0000-0000-000002000000}" name="AY" dataDxfId="26"/>
    <tableColumn id="3" xr3:uid="{00000000-0010-0000-0000-000003000000}" name="Delay" dataDxfId="25" dataCellStyle="Comma">
      <calculatedColumnFormula>SUMIFS($I:$I,$N:$N,$V46,$O:$O,$W46)</calculatedColumnFormula>
    </tableColumn>
    <tableColumn id="4" xr3:uid="{00000000-0010-0000-0000-000004000000}" name="Delay count" dataDxfId="24" dataCellStyle="Comma">
      <calculatedColumnFormula>COUNTIFS($N:$N,$V46,$O:$O,$W46)-COUNTIFS($N:$N,$V46,$O:$O,$W46,$I:$I,0)</calculatedColumnFormula>
    </tableColumn>
    <tableColumn id="5" xr3:uid="{00000000-0010-0000-0000-000005000000}" name="Non-Performing" dataDxfId="23" dataCellStyle="Comma">
      <calculatedColumnFormula>SUMIFS($P:$P,$R:$R,"ZARAR",$N:$N,$V46,$O:$O,$W46)</calculatedColumnFormula>
    </tableColumn>
    <tableColumn id="6" xr3:uid="{00000000-0010-0000-0000-000006000000}" name="Restructured Loans" dataDxfId="22">
      <calculatedColumnFormula>SUMIFS($P:$P,$R:$R,"YAPILANDIRMA",$N:$N,$V46,$O:$O,$W46)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2:F37" totalsRowShown="0" headerRowDxfId="21" headerRowCellStyle="Accent2">
  <autoFilter ref="A22:F37" xr:uid="{00000000-0009-0000-0100-000001000000}"/>
  <tableColumns count="6">
    <tableColumn id="1" xr3:uid="{00000000-0010-0000-0100-000001000000}" name="YIL" dataDxfId="20">
      <calculatedColumnFormula>Data!V46</calculatedColumnFormula>
    </tableColumn>
    <tableColumn id="2" xr3:uid="{00000000-0010-0000-0100-000002000000}" name="AY" dataDxfId="19">
      <calculatedColumnFormula>Data!W46</calculatedColumnFormula>
    </tableColumn>
    <tableColumn id="3" xr3:uid="{00000000-0010-0000-0100-000003000000}" name="DELAY" dataDxfId="18" dataCellStyle="Comma">
      <calculatedColumnFormula>Data!X46</calculatedColumnFormula>
    </tableColumn>
    <tableColumn id="4" xr3:uid="{00000000-0010-0000-0100-000004000000}" name="Delay count" dataDxfId="17" dataCellStyle="Comma">
      <calculatedColumnFormula>Data!Y46</calculatedColumnFormula>
    </tableColumn>
    <tableColumn id="5" xr3:uid="{00000000-0010-0000-0100-000005000000}" name="Non-Performing" dataDxfId="16" dataCellStyle="Comma">
      <calculatedColumnFormula>Data!Z46</calculatedColumnFormula>
    </tableColumn>
    <tableColumn id="6" xr3:uid="{00000000-0010-0000-0100-000006000000}" name="Restrucured Loans" dataDxfId="15">
      <calculatedColumnFormula>Data!AA46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2D096"/>
  </sheetPr>
  <dimension ref="A3:Q74"/>
  <sheetViews>
    <sheetView showGridLines="0" zoomScale="70" zoomScaleNormal="70" workbookViewId="0">
      <pane ySplit="2" topLeftCell="A3" activePane="bottomLeft" state="frozen"/>
      <selection pane="bottomLeft" activeCell="E23" sqref="E23"/>
    </sheetView>
  </sheetViews>
  <sheetFormatPr baseColWidth="10" defaultColWidth="8.83203125" defaultRowHeight="14" x14ac:dyDescent="0.15"/>
  <cols>
    <col min="1" max="1" width="29.6640625" customWidth="1"/>
    <col min="2" max="2" width="31" bestFit="1" customWidth="1"/>
    <col min="3" max="3" width="7.6640625" customWidth="1"/>
    <col min="4" max="4" width="9.5" customWidth="1"/>
    <col min="5" max="5" width="33.83203125" customWidth="1"/>
    <col min="6" max="6" width="81.1640625" customWidth="1"/>
    <col min="8" max="17" width="9" style="50"/>
  </cols>
  <sheetData>
    <row r="3" spans="1:13" x14ac:dyDescent="0.15">
      <c r="A3" s="23" t="s">
        <v>208</v>
      </c>
      <c r="B3" s="23"/>
      <c r="D3" s="109" t="s">
        <v>198</v>
      </c>
      <c r="E3" s="115" t="s">
        <v>224</v>
      </c>
      <c r="F3" s="115" t="s">
        <v>225</v>
      </c>
    </row>
    <row r="4" spans="1:13" x14ac:dyDescent="0.15">
      <c r="A4" s="113" t="s">
        <v>140</v>
      </c>
      <c r="B4" s="25">
        <v>10000</v>
      </c>
      <c r="D4" s="309" t="s">
        <v>199</v>
      </c>
      <c r="E4" s="310" t="s">
        <v>132</v>
      </c>
      <c r="F4" s="116" t="str">
        <f ca="1">Data!X21</f>
        <v>Significant interest payment delays (over threshold)</v>
      </c>
    </row>
    <row r="5" spans="1:13" x14ac:dyDescent="0.15">
      <c r="A5" s="113" t="s">
        <v>141</v>
      </c>
      <c r="B5" s="25">
        <v>100000</v>
      </c>
      <c r="D5" s="311" t="s">
        <v>199</v>
      </c>
      <c r="E5" s="307" t="s">
        <v>134</v>
      </c>
      <c r="F5" s="117" t="str">
        <f ca="1">Data!X22</f>
        <v/>
      </c>
    </row>
    <row r="6" spans="1:13" x14ac:dyDescent="0.15">
      <c r="D6" s="311" t="s">
        <v>199</v>
      </c>
      <c r="E6" s="307" t="s">
        <v>2</v>
      </c>
      <c r="F6" s="117" t="str">
        <f>Data!X23</f>
        <v xml:space="preserve"> CFR; Below average credit facility - Very high utilisation (D4) (low financial headroom),</v>
      </c>
    </row>
    <row r="7" spans="1:13" x14ac:dyDescent="0.15">
      <c r="A7" s="23" t="s">
        <v>207</v>
      </c>
      <c r="B7" s="23"/>
      <c r="D7" s="311" t="s">
        <v>199</v>
      </c>
      <c r="E7" s="307" t="s">
        <v>181</v>
      </c>
      <c r="F7" s="117" t="str">
        <f>Data!X24</f>
        <v/>
      </c>
    </row>
    <row r="8" spans="1:13" x14ac:dyDescent="0.15">
      <c r="A8" s="93" t="s">
        <v>203</v>
      </c>
      <c r="B8" s="4">
        <v>0.24399999999999999</v>
      </c>
      <c r="D8" s="311" t="s">
        <v>199</v>
      </c>
      <c r="E8" s="307" t="s">
        <v>129</v>
      </c>
      <c r="F8" s="117" t="str">
        <f>Data!X25</f>
        <v/>
      </c>
    </row>
    <row r="9" spans="1:13" x14ac:dyDescent="0.15">
      <c r="A9" s="94"/>
      <c r="B9" s="88">
        <v>0.25</v>
      </c>
      <c r="D9" s="311" t="s">
        <v>200</v>
      </c>
      <c r="E9" s="307" t="s">
        <v>202</v>
      </c>
      <c r="F9" s="117" t="str">
        <f>Data!X26</f>
        <v/>
      </c>
    </row>
    <row r="10" spans="1:13" x14ac:dyDescent="0.15">
      <c r="A10" s="93" t="s">
        <v>204</v>
      </c>
      <c r="B10" s="4">
        <v>0.25600000000000001</v>
      </c>
      <c r="D10" s="311" t="s">
        <v>199</v>
      </c>
      <c r="E10" s="307" t="s">
        <v>171</v>
      </c>
      <c r="F10" s="117" t="str">
        <f>Data!X27</f>
        <v>perc.of S/T loans is 10,1%,</v>
      </c>
      <c r="H10" s="50" t="s">
        <v>142</v>
      </c>
      <c r="M10" s="50" t="s">
        <v>154</v>
      </c>
    </row>
    <row r="11" spans="1:13" x14ac:dyDescent="0.15">
      <c r="A11" s="93" t="s">
        <v>205</v>
      </c>
      <c r="B11" s="4">
        <v>0.48399999999999999</v>
      </c>
      <c r="D11" s="311" t="s">
        <v>199</v>
      </c>
      <c r="E11" s="307" t="s">
        <v>149</v>
      </c>
      <c r="F11" s="117" t="str">
        <f>Data!X28</f>
        <v/>
      </c>
    </row>
    <row r="12" spans="1:13" x14ac:dyDescent="0.15">
      <c r="A12" s="94"/>
      <c r="B12" s="88">
        <v>0.5</v>
      </c>
      <c r="D12" s="311" t="s">
        <v>199</v>
      </c>
      <c r="E12" s="307" t="s">
        <v>130</v>
      </c>
      <c r="F12" s="117" t="str">
        <f>Data!X29</f>
        <v>ratio of FX cash is 48,5%,</v>
      </c>
      <c r="H12" s="50" t="s">
        <v>143</v>
      </c>
    </row>
    <row r="13" spans="1:13" x14ac:dyDescent="0.15">
      <c r="A13" s="93" t="s">
        <v>203</v>
      </c>
      <c r="B13" s="4">
        <v>0.51600000000000001</v>
      </c>
      <c r="D13" s="311" t="s">
        <v>199</v>
      </c>
      <c r="E13" s="307" t="s">
        <v>180</v>
      </c>
      <c r="F13" s="117" t="str">
        <f>Data!X30</f>
        <v/>
      </c>
    </row>
    <row r="14" spans="1:13" x14ac:dyDescent="0.15">
      <c r="A14" s="93" t="s">
        <v>206</v>
      </c>
      <c r="B14" s="4">
        <v>0.74399999999999999</v>
      </c>
      <c r="D14" s="311" t="s">
        <v>199</v>
      </c>
      <c r="E14" s="308" t="s">
        <v>166</v>
      </c>
      <c r="F14" s="117" t="str">
        <f>Data!X31</f>
        <v/>
      </c>
      <c r="H14" s="50" t="s">
        <v>144</v>
      </c>
    </row>
    <row r="15" spans="1:13" x14ac:dyDescent="0.15">
      <c r="A15" s="94"/>
      <c r="B15" s="88">
        <v>0.75</v>
      </c>
      <c r="D15" s="311" t="s">
        <v>199</v>
      </c>
      <c r="E15" s="307" t="s">
        <v>165</v>
      </c>
      <c r="F15" s="117" t="str">
        <f ca="1">Data!X32</f>
        <v/>
      </c>
    </row>
    <row r="16" spans="1:13" x14ac:dyDescent="0.15">
      <c r="A16" s="95" t="s">
        <v>205</v>
      </c>
      <c r="B16" s="33">
        <v>0.75600000000000001</v>
      </c>
      <c r="D16" s="311" t="s">
        <v>199</v>
      </c>
      <c r="E16" s="307" t="s">
        <v>124</v>
      </c>
      <c r="F16" s="117" t="str">
        <f>Data!X33</f>
        <v>perc.of factoring is 23,2%,</v>
      </c>
      <c r="H16" s="50" t="s">
        <v>145</v>
      </c>
    </row>
    <row r="17" spans="1:8" x14ac:dyDescent="0.15">
      <c r="A17" s="22"/>
      <c r="B17" s="25"/>
      <c r="C17" s="24"/>
      <c r="D17" s="311" t="s">
        <v>199</v>
      </c>
      <c r="E17" s="307" t="s">
        <v>125</v>
      </c>
      <c r="F17" s="117" t="str">
        <f>Data!X34</f>
        <v>perc.of leasing is 48,5%,</v>
      </c>
    </row>
    <row r="18" spans="1:8" x14ac:dyDescent="0.15">
      <c r="A18" s="89" t="s">
        <v>201</v>
      </c>
      <c r="B18" s="89"/>
      <c r="C18" s="24"/>
      <c r="D18" s="312" t="s">
        <v>199</v>
      </c>
      <c r="E18" s="313" t="s">
        <v>243</v>
      </c>
      <c r="F18" s="118" t="str">
        <f ca="1">Data!X35</f>
        <v xml:space="preserve"> Restructured loans; total amount is 10,33m try for last 3 months.</v>
      </c>
      <c r="H18" s="50" t="s">
        <v>147</v>
      </c>
    </row>
    <row r="19" spans="1:8" ht="15" thickBot="1" x14ac:dyDescent="0.2">
      <c r="A19" s="91" t="s">
        <v>124</v>
      </c>
      <c r="B19" s="90">
        <v>0.08</v>
      </c>
      <c r="C19" s="24"/>
      <c r="D19" s="312" t="s">
        <v>199</v>
      </c>
      <c r="E19" s="305" t="s">
        <v>257</v>
      </c>
      <c r="F19" t="str">
        <f>Data!X36</f>
        <v/>
      </c>
    </row>
    <row r="20" spans="1:8" x14ac:dyDescent="0.15">
      <c r="A20" s="91" t="s">
        <v>125</v>
      </c>
      <c r="B20" s="90">
        <v>0.08</v>
      </c>
      <c r="C20" s="24"/>
      <c r="H20" s="50" t="s">
        <v>148</v>
      </c>
    </row>
    <row r="21" spans="1:8" x14ac:dyDescent="0.15">
      <c r="A21" s="22"/>
      <c r="B21" s="25"/>
      <c r="C21" s="24"/>
    </row>
    <row r="22" spans="1:8" x14ac:dyDescent="0.15">
      <c r="A22" s="23" t="s">
        <v>185</v>
      </c>
      <c r="B22" s="23"/>
      <c r="C22" s="24"/>
      <c r="D22" s="24"/>
      <c r="H22" s="50" t="s">
        <v>150</v>
      </c>
    </row>
    <row r="23" spans="1:8" ht="30" x14ac:dyDescent="0.15">
      <c r="A23" s="112" t="s">
        <v>218</v>
      </c>
      <c r="B23" s="121">
        <v>6</v>
      </c>
      <c r="C23" s="24"/>
      <c r="D23" s="34"/>
    </row>
    <row r="24" spans="1:8" x14ac:dyDescent="0.15">
      <c r="A24" s="114" t="s">
        <v>219</v>
      </c>
      <c r="B24" s="92">
        <v>250</v>
      </c>
      <c r="C24" s="24"/>
    </row>
    <row r="25" spans="1:8" x14ac:dyDescent="0.15">
      <c r="C25" s="24"/>
      <c r="D25" s="24"/>
    </row>
    <row r="26" spans="1:8" x14ac:dyDescent="0.15">
      <c r="A26" s="23" t="s">
        <v>245</v>
      </c>
      <c r="B26" s="23"/>
      <c r="C26" s="24"/>
      <c r="D26" s="24"/>
    </row>
    <row r="27" spans="1:8" ht="30" x14ac:dyDescent="0.15">
      <c r="A27" s="112" t="s">
        <v>218</v>
      </c>
      <c r="B27" s="121">
        <v>3</v>
      </c>
      <c r="C27" s="24"/>
      <c r="D27" s="24"/>
    </row>
    <row r="29" spans="1:8" x14ac:dyDescent="0.15">
      <c r="A29" s="23" t="s">
        <v>163</v>
      </c>
      <c r="B29" s="23"/>
    </row>
    <row r="30" spans="1:8" ht="30" x14ac:dyDescent="0.15">
      <c r="A30" s="112" t="s">
        <v>217</v>
      </c>
      <c r="B30" s="33">
        <v>0.15</v>
      </c>
    </row>
    <row r="31" spans="1:8" x14ac:dyDescent="0.15">
      <c r="A31" s="114"/>
    </row>
    <row r="32" spans="1:8" x14ac:dyDescent="0.15">
      <c r="A32" s="23" t="s">
        <v>162</v>
      </c>
      <c r="B32" s="23"/>
    </row>
    <row r="33" spans="1:4" ht="30" x14ac:dyDescent="0.15">
      <c r="A33" s="112" t="s">
        <v>216</v>
      </c>
      <c r="B33" s="33">
        <v>0.25</v>
      </c>
    </row>
    <row r="35" spans="1:4" x14ac:dyDescent="0.15">
      <c r="A35" s="23" t="s">
        <v>164</v>
      </c>
      <c r="B35" s="23"/>
      <c r="D35" t="s">
        <v>215</v>
      </c>
    </row>
    <row r="36" spans="1:4" ht="30" x14ac:dyDescent="0.15">
      <c r="A36" s="112" t="s">
        <v>210</v>
      </c>
      <c r="B36" s="33">
        <v>0.05</v>
      </c>
    </row>
    <row r="37" spans="1:4" ht="30" x14ac:dyDescent="0.15">
      <c r="A37" s="112" t="s">
        <v>209</v>
      </c>
      <c r="B37" s="26">
        <v>1000000</v>
      </c>
    </row>
    <row r="38" spans="1:4" ht="30" x14ac:dyDescent="0.15">
      <c r="A38" s="111" t="s">
        <v>211</v>
      </c>
      <c r="B38" s="122">
        <v>0.499</v>
      </c>
    </row>
    <row r="39" spans="1:4" ht="15" x14ac:dyDescent="0.15">
      <c r="A39" s="111" t="s">
        <v>212</v>
      </c>
      <c r="B39" s="122">
        <v>0.09</v>
      </c>
    </row>
    <row r="41" spans="1:4" x14ac:dyDescent="0.15">
      <c r="A41" s="23" t="s">
        <v>182</v>
      </c>
      <c r="B41" s="23"/>
    </row>
    <row r="42" spans="1:4" ht="30" x14ac:dyDescent="0.15">
      <c r="A42" s="111" t="s">
        <v>214</v>
      </c>
      <c r="B42" s="122">
        <v>0.84399999999999997</v>
      </c>
    </row>
    <row r="43" spans="1:4" ht="30" x14ac:dyDescent="0.15">
      <c r="A43" s="111" t="s">
        <v>213</v>
      </c>
      <c r="B43" s="122">
        <v>0.94399999999999995</v>
      </c>
    </row>
    <row r="44" spans="1:4" x14ac:dyDescent="0.15">
      <c r="A44" s="36"/>
    </row>
    <row r="45" spans="1:4" x14ac:dyDescent="0.15">
      <c r="A45" s="23" t="s">
        <v>183</v>
      </c>
      <c r="B45" s="23"/>
    </row>
    <row r="46" spans="1:4" ht="75" x14ac:dyDescent="0.15">
      <c r="A46" s="111" t="s">
        <v>184</v>
      </c>
      <c r="B46" s="110">
        <v>100000</v>
      </c>
    </row>
    <row r="49" spans="1:3" x14ac:dyDescent="0.15">
      <c r="A49" s="23" t="s">
        <v>268</v>
      </c>
      <c r="B49" s="23"/>
    </row>
    <row r="50" spans="1:3" x14ac:dyDescent="0.15">
      <c r="A50" s="325" t="s">
        <v>274</v>
      </c>
      <c r="B50" s="113" t="s">
        <v>289</v>
      </c>
      <c r="C50" s="327" t="s">
        <v>269</v>
      </c>
    </row>
    <row r="51" spans="1:3" x14ac:dyDescent="0.15">
      <c r="A51" s="326" t="s">
        <v>275</v>
      </c>
      <c r="B51" s="113" t="s">
        <v>288</v>
      </c>
      <c r="C51" s="327" t="s">
        <v>270</v>
      </c>
    </row>
    <row r="52" spans="1:3" x14ac:dyDescent="0.15">
      <c r="A52" s="325" t="s">
        <v>276</v>
      </c>
      <c r="B52" s="113" t="s">
        <v>287</v>
      </c>
      <c r="C52" s="327" t="s">
        <v>271</v>
      </c>
    </row>
    <row r="53" spans="1:3" x14ac:dyDescent="0.15">
      <c r="A53" s="325" t="s">
        <v>277</v>
      </c>
      <c r="B53" s="113" t="s">
        <v>286</v>
      </c>
      <c r="C53" s="327" t="s">
        <v>126</v>
      </c>
    </row>
    <row r="54" spans="1:3" x14ac:dyDescent="0.15">
      <c r="A54" s="325" t="s">
        <v>278</v>
      </c>
      <c r="B54" s="113" t="s">
        <v>285</v>
      </c>
      <c r="C54" s="327" t="s">
        <v>272</v>
      </c>
    </row>
    <row r="55" spans="1:3" x14ac:dyDescent="0.15">
      <c r="A55" s="325" t="s">
        <v>279</v>
      </c>
      <c r="B55" s="113" t="s">
        <v>284</v>
      </c>
      <c r="C55" s="327" t="s">
        <v>273</v>
      </c>
    </row>
    <row r="56" spans="1:3" x14ac:dyDescent="0.15">
      <c r="A56" s="328" t="s">
        <v>294</v>
      </c>
      <c r="B56" s="3" t="s">
        <v>295</v>
      </c>
      <c r="C56" s="327"/>
    </row>
    <row r="57" spans="1:3" x14ac:dyDescent="0.15">
      <c r="A57" t="s">
        <v>280</v>
      </c>
      <c r="B57" s="113" t="s">
        <v>290</v>
      </c>
      <c r="C57" s="327">
        <v>1</v>
      </c>
    </row>
    <row r="58" spans="1:3" x14ac:dyDescent="0.15">
      <c r="A58" t="s">
        <v>281</v>
      </c>
      <c r="B58" s="113" t="s">
        <v>291</v>
      </c>
      <c r="C58" s="327">
        <v>2</v>
      </c>
    </row>
    <row r="59" spans="1:3" x14ac:dyDescent="0.15">
      <c r="A59" t="s">
        <v>282</v>
      </c>
      <c r="B59" s="113" t="s">
        <v>292</v>
      </c>
      <c r="C59" s="327">
        <v>3</v>
      </c>
    </row>
    <row r="60" spans="1:3" x14ac:dyDescent="0.15">
      <c r="A60" t="s">
        <v>283</v>
      </c>
      <c r="B60" s="113" t="s">
        <v>293</v>
      </c>
      <c r="C60" s="327">
        <v>4</v>
      </c>
    </row>
    <row r="61" spans="1:3" x14ac:dyDescent="0.15">
      <c r="B61" s="3"/>
    </row>
    <row r="62" spans="1:3" x14ac:dyDescent="0.15">
      <c r="A62" s="23" t="s">
        <v>302</v>
      </c>
      <c r="B62" s="23"/>
    </row>
    <row r="63" spans="1:3" x14ac:dyDescent="0.15">
      <c r="A63">
        <v>5000</v>
      </c>
      <c r="B63" s="113" t="s">
        <v>304</v>
      </c>
    </row>
    <row r="64" spans="1:3" x14ac:dyDescent="0.15">
      <c r="A64">
        <v>2000</v>
      </c>
      <c r="B64" s="113" t="s">
        <v>305</v>
      </c>
    </row>
    <row r="65" spans="1:2" x14ac:dyDescent="0.15">
      <c r="B65" s="113"/>
    </row>
    <row r="66" spans="1:2" x14ac:dyDescent="0.15">
      <c r="B66" s="113"/>
    </row>
    <row r="67" spans="1:2" x14ac:dyDescent="0.15">
      <c r="A67" s="329"/>
      <c r="B67" s="113"/>
    </row>
    <row r="69" spans="1:2" x14ac:dyDescent="0.15">
      <c r="A69" s="23" t="s">
        <v>303</v>
      </c>
      <c r="B69" s="23"/>
    </row>
    <row r="70" spans="1:2" x14ac:dyDescent="0.15">
      <c r="A70">
        <v>0</v>
      </c>
      <c r="B70" s="113" t="s">
        <v>296</v>
      </c>
    </row>
    <row r="71" spans="1:2" x14ac:dyDescent="0.15">
      <c r="A71">
        <v>100</v>
      </c>
      <c r="B71" s="113" t="s">
        <v>299</v>
      </c>
    </row>
    <row r="72" spans="1:2" x14ac:dyDescent="0.15">
      <c r="A72">
        <v>500</v>
      </c>
      <c r="B72" s="113" t="s">
        <v>297</v>
      </c>
    </row>
    <row r="73" spans="1:2" x14ac:dyDescent="0.15">
      <c r="A73">
        <v>2000</v>
      </c>
      <c r="B73" s="113" t="s">
        <v>300</v>
      </c>
    </row>
    <row r="74" spans="1:2" x14ac:dyDescent="0.15">
      <c r="A74" s="329" t="str">
        <f>A73&amp;"+"</f>
        <v>2000+</v>
      </c>
      <c r="B74" s="113" t="s">
        <v>301</v>
      </c>
    </row>
  </sheetData>
  <conditionalFormatting sqref="D4:D19">
    <cfRule type="containsText" dxfId="1" priority="1" operator="containsText" text="Off">
      <formula>NOT(ISERROR(SEARCH("Off",D4)))</formula>
    </cfRule>
    <cfRule type="containsText" dxfId="0" priority="2" operator="containsText" text="On">
      <formula>NOT(ISERROR(SEARCH("On",D4)))</formula>
    </cfRule>
  </conditionalFormatting>
  <dataValidations count="3">
    <dataValidation type="whole" allowBlank="1" showInputMessage="1" showErrorMessage="1" error="Please enter the number from 1 to 12!!_x000a_" sqref="B23 B27" xr:uid="{00000000-0002-0000-0500-000000000000}">
      <formula1>1</formula1>
      <formula2>12</formula2>
    </dataValidation>
    <dataValidation type="decimal" allowBlank="1" showInputMessage="1" showErrorMessage="1" error="Please enter the number between 0% - 100%" sqref="B8:B16" xr:uid="{00000000-0002-0000-0500-000001000000}">
      <formula1>0</formula1>
      <formula2>1</formula2>
    </dataValidation>
    <dataValidation type="decimal" allowBlank="1" showInputMessage="1" showErrorMessage="1" errorTitle="Invalid Entry" error="Please enter the number between 0% - 100%" sqref="B19:B20" xr:uid="{00000000-0002-0000-0500-000002000000}">
      <formula1>0</formula1>
      <formula2>1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Data!$AG$1:$AG$2</xm:f>
          </x14:formula1>
          <xm:sqref>D4:D19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0"/>
  <sheetViews>
    <sheetView zoomScale="70" zoomScaleNormal="70" workbookViewId="0">
      <selection activeCell="C38" sqref="C38"/>
    </sheetView>
  </sheetViews>
  <sheetFormatPr baseColWidth="10" defaultColWidth="8.83203125" defaultRowHeight="14" x14ac:dyDescent="0.15"/>
  <cols>
    <col min="1" max="1" width="3.6640625" customWidth="1"/>
    <col min="2" max="2" width="9.83203125" style="121" bestFit="1" customWidth="1"/>
    <col min="3" max="3" width="65.1640625" bestFit="1" customWidth="1"/>
    <col min="4" max="7" width="13" customWidth="1"/>
  </cols>
  <sheetData>
    <row r="1" spans="1:7" x14ac:dyDescent="0.15">
      <c r="A1" s="417" t="s">
        <v>126</v>
      </c>
      <c r="B1" s="417" t="s">
        <v>120</v>
      </c>
      <c r="C1" s="417" t="s">
        <v>365</v>
      </c>
      <c r="D1" s="396">
        <f>Data!U1</f>
        <v>202302</v>
      </c>
      <c r="E1" s="397"/>
      <c r="F1" s="397"/>
      <c r="G1" s="397"/>
    </row>
    <row r="2" spans="1:7" x14ac:dyDescent="0.15">
      <c r="A2" s="417"/>
      <c r="B2" s="417"/>
      <c r="C2" s="417"/>
      <c r="D2" s="399" t="s">
        <v>59</v>
      </c>
      <c r="E2" s="398" t="s">
        <v>60</v>
      </c>
      <c r="F2" s="398" t="s">
        <v>61</v>
      </c>
      <c r="G2" s="398" t="s">
        <v>122</v>
      </c>
    </row>
    <row r="3" spans="1:7" x14ac:dyDescent="0.15">
      <c r="A3" t="str">
        <f>LEFT(B3,1)</f>
        <v>1</v>
      </c>
      <c r="B3" s="121" t="s">
        <v>62</v>
      </c>
      <c r="C3" t="s">
        <v>11</v>
      </c>
      <c r="D3" s="24">
        <f>SUMIFS(Data!$F:$F,Data!$T:$T,accountsummary_new!$B3,Data!$A:$A,accountsummary_new!$D$1)</f>
        <v>38300</v>
      </c>
      <c r="E3" s="24">
        <f>SUMIFS(Data!$G:$G,Data!$T:$T,accountsummary_new!$B3,Data!$A:$A,accountsummary_new!$D$1)</f>
        <v>157795</v>
      </c>
      <c r="F3" s="24">
        <f>SUMIFS(Data!$H:$H,Data!$T:$T,accountsummary_new!$B3,Data!$A:$A,accountsummary_new!$D$1)</f>
        <v>836872</v>
      </c>
      <c r="G3" s="24">
        <f>SUMIFS(Data!$P:$P,Data!$A:$A,accountsummary_new!D$1,Data!$T:$T,accountsummary_new!$B3)</f>
        <v>1032967</v>
      </c>
    </row>
    <row r="4" spans="1:7" x14ac:dyDescent="0.15">
      <c r="A4" t="str">
        <f t="shared" ref="A4:A76" si="0">LEFT(B4,1)</f>
        <v>1</v>
      </c>
      <c r="B4" s="121" t="s">
        <v>63</v>
      </c>
      <c r="C4" t="s">
        <v>13</v>
      </c>
      <c r="D4" s="24">
        <f>SUMIFS(Data!$F:$F,Data!$T:$T,accountsummary_new!$B4,Data!$A:$A,accountsummary_new!$D$1)</f>
        <v>0</v>
      </c>
      <c r="E4" s="24">
        <f>SUMIFS(Data!$G:$G,Data!$T:$T,accountsummary_new!$B4,Data!$A:$A,accountsummary_new!$D$1)</f>
        <v>0</v>
      </c>
      <c r="F4" s="24">
        <f>SUMIFS(Data!$H:$H,Data!$T:$T,accountsummary_new!$B4,Data!$A:$A,accountsummary_new!$D$1)</f>
        <v>0</v>
      </c>
      <c r="G4" s="24">
        <f>SUMIFS(Data!$P:$P,Data!$A:$A,accountsummary_new!D$1,Data!$T:$T,accountsummary_new!$B4)</f>
        <v>0</v>
      </c>
    </row>
    <row r="5" spans="1:7" x14ac:dyDescent="0.15">
      <c r="A5" t="str">
        <f t="shared" si="0"/>
        <v>1</v>
      </c>
      <c r="B5" s="121" t="s">
        <v>64</v>
      </c>
      <c r="C5" t="s">
        <v>14</v>
      </c>
      <c r="D5" s="24">
        <f>SUMIFS(Data!$F:$F,Data!$T:$T,accountsummary_new!$B5,Data!$A:$A,accountsummary_new!$D$1)</f>
        <v>0</v>
      </c>
      <c r="E5" s="24">
        <f>SUMIFS(Data!$G:$G,Data!$T:$T,accountsummary_new!$B5,Data!$A:$A,accountsummary_new!$D$1)</f>
        <v>0</v>
      </c>
      <c r="F5" s="24">
        <f>SUMIFS(Data!$H:$H,Data!$T:$T,accountsummary_new!$B5,Data!$A:$A,accountsummary_new!$D$1)</f>
        <v>0</v>
      </c>
      <c r="G5" s="24">
        <f>SUMIFS(Data!$P:$P,Data!$A:$A,accountsummary_new!D$1,Data!$T:$T,accountsummary_new!$B5)</f>
        <v>0</v>
      </c>
    </row>
    <row r="6" spans="1:7" x14ac:dyDescent="0.15">
      <c r="A6" t="str">
        <f t="shared" si="0"/>
        <v>1</v>
      </c>
      <c r="B6" s="121" t="s">
        <v>65</v>
      </c>
      <c r="C6" t="s">
        <v>339</v>
      </c>
      <c r="D6" s="24">
        <f>SUMIFS(Data!$F:$F,Data!$T:$T,accountsummary_new!$B6,Data!$A:$A,accountsummary_new!$D$1)</f>
        <v>0</v>
      </c>
      <c r="E6" s="24">
        <f>SUMIFS(Data!$G:$G,Data!$T:$T,accountsummary_new!$B6,Data!$A:$A,accountsummary_new!$D$1)</f>
        <v>0</v>
      </c>
      <c r="F6" s="24">
        <f>SUMIFS(Data!$H:$H,Data!$T:$T,accountsummary_new!$B6,Data!$A:$A,accountsummary_new!$D$1)</f>
        <v>0</v>
      </c>
      <c r="G6" s="24">
        <f>SUMIFS(Data!$P:$P,Data!$A:$A,accountsummary_new!D$1,Data!$T:$T,accountsummary_new!$B6)</f>
        <v>0</v>
      </c>
    </row>
    <row r="7" spans="1:7" x14ac:dyDescent="0.15">
      <c r="A7" t="str">
        <f t="shared" si="0"/>
        <v>1</v>
      </c>
      <c r="B7" s="121" t="s">
        <v>66</v>
      </c>
      <c r="C7" t="s">
        <v>337</v>
      </c>
      <c r="D7" s="24">
        <f>SUMIFS(Data!$F:$F,Data!$T:$T,accountsummary_new!$B7,Data!$A:$A,accountsummary_new!$D$1)</f>
        <v>0</v>
      </c>
      <c r="E7" s="24">
        <f>SUMIFS(Data!$G:$G,Data!$T:$T,accountsummary_new!$B7,Data!$A:$A,accountsummary_new!$D$1)</f>
        <v>0</v>
      </c>
      <c r="F7" s="24">
        <f>SUMIFS(Data!$H:$H,Data!$T:$T,accountsummary_new!$B7,Data!$A:$A,accountsummary_new!$D$1)</f>
        <v>0</v>
      </c>
      <c r="G7" s="24">
        <f>SUMIFS(Data!$P:$P,Data!$A:$A,accountsummary_new!D$1,Data!$T:$T,accountsummary_new!$B7)</f>
        <v>0</v>
      </c>
    </row>
    <row r="8" spans="1:7" x14ac:dyDescent="0.15">
      <c r="A8" t="str">
        <f t="shared" si="0"/>
        <v>1</v>
      </c>
      <c r="B8" s="121" t="s">
        <v>67</v>
      </c>
      <c r="C8" t="s">
        <v>16</v>
      </c>
      <c r="D8" s="24">
        <f>SUMIFS(Data!$F:$F,Data!$T:$T,accountsummary_new!$B8,Data!$A:$A,accountsummary_new!$D$1)</f>
        <v>0</v>
      </c>
      <c r="E8" s="24">
        <f>SUMIFS(Data!$G:$G,Data!$T:$T,accountsummary_new!$B8,Data!$A:$A,accountsummary_new!$D$1)</f>
        <v>0</v>
      </c>
      <c r="F8" s="24">
        <f>SUMIFS(Data!$H:$H,Data!$T:$T,accountsummary_new!$B8,Data!$A:$A,accountsummary_new!$D$1)</f>
        <v>0</v>
      </c>
      <c r="G8" s="24">
        <f>SUMIFS(Data!$P:$P,Data!$A:$A,accountsummary_new!D$1,Data!$T:$T,accountsummary_new!$B8)</f>
        <v>0</v>
      </c>
    </row>
    <row r="9" spans="1:7" x14ac:dyDescent="0.15">
      <c r="A9" t="str">
        <f t="shared" si="0"/>
        <v>1</v>
      </c>
      <c r="B9" s="121" t="s">
        <v>347</v>
      </c>
      <c r="C9" t="s">
        <v>338</v>
      </c>
      <c r="D9" s="24">
        <f>SUMIFS(Data!$F:$F,Data!$T:$T,accountsummary_new!$B9,Data!$A:$A,accountsummary_new!$D$1)</f>
        <v>261162</v>
      </c>
      <c r="E9" s="24">
        <f>SUMIFS(Data!$G:$G,Data!$T:$T,accountsummary_new!$B9,Data!$A:$A,accountsummary_new!$D$1)</f>
        <v>285939</v>
      </c>
      <c r="F9" s="24">
        <f>SUMIFS(Data!$H:$H,Data!$T:$T,accountsummary_new!$B9,Data!$A:$A,accountsummary_new!$D$1)</f>
        <v>1395390</v>
      </c>
      <c r="G9" s="24">
        <f>SUMIFS(Data!$P:$P,Data!$A:$A,accountsummary_new!D$1,Data!$T:$T,accountsummary_new!$B9)</f>
        <v>1942491</v>
      </c>
    </row>
    <row r="10" spans="1:7" x14ac:dyDescent="0.15">
      <c r="A10" t="str">
        <f t="shared" si="0"/>
        <v>1</v>
      </c>
      <c r="B10" s="121" t="s">
        <v>68</v>
      </c>
      <c r="C10" t="s">
        <v>17</v>
      </c>
      <c r="D10" s="24">
        <f>SUMIFS(Data!$F:$F,Data!$T:$T,accountsummary_new!$B10,Data!$A:$A,accountsummary_new!$D$1)</f>
        <v>0</v>
      </c>
      <c r="E10" s="24">
        <f>SUMIFS(Data!$G:$G,Data!$T:$T,accountsummary_new!$B10,Data!$A:$A,accountsummary_new!$D$1)</f>
        <v>0</v>
      </c>
      <c r="F10" s="24">
        <f>SUMIFS(Data!$H:$H,Data!$T:$T,accountsummary_new!$B10,Data!$A:$A,accountsummary_new!$D$1)</f>
        <v>0</v>
      </c>
      <c r="G10" s="24">
        <f>SUMIFS(Data!$P:$P,Data!$A:$A,accountsummary_new!D$1,Data!$T:$T,accountsummary_new!$B10)</f>
        <v>0</v>
      </c>
    </row>
    <row r="11" spans="1:7" x14ac:dyDescent="0.15">
      <c r="A11" t="str">
        <f t="shared" si="0"/>
        <v>1</v>
      </c>
      <c r="B11" s="121" t="s">
        <v>69</v>
      </c>
      <c r="C11" t="s">
        <v>18</v>
      </c>
      <c r="D11" s="24">
        <f>SUMIFS(Data!$F:$F,Data!$T:$T,accountsummary_new!$B11,Data!$A:$A,accountsummary_new!$D$1)</f>
        <v>0</v>
      </c>
      <c r="E11" s="24">
        <f>SUMIFS(Data!$G:$G,Data!$T:$T,accountsummary_new!$B11,Data!$A:$A,accountsummary_new!$D$1)</f>
        <v>0</v>
      </c>
      <c r="F11" s="24">
        <f>SUMIFS(Data!$H:$H,Data!$T:$T,accountsummary_new!$B11,Data!$A:$A,accountsummary_new!$D$1)</f>
        <v>0</v>
      </c>
      <c r="G11" s="24">
        <f>SUMIFS(Data!$P:$P,Data!$A:$A,accountsummary_new!D$1,Data!$T:$T,accountsummary_new!$B11)</f>
        <v>0</v>
      </c>
    </row>
    <row r="12" spans="1:7" x14ac:dyDescent="0.15">
      <c r="A12" t="str">
        <f t="shared" si="0"/>
        <v>1</v>
      </c>
      <c r="B12" s="121" t="s">
        <v>70</v>
      </c>
      <c r="C12" t="s">
        <v>19</v>
      </c>
      <c r="D12" s="24">
        <f>SUMIFS(Data!$F:$F,Data!$T:$T,accountsummary_new!$B12,Data!$A:$A,accountsummary_new!$D$1)</f>
        <v>0</v>
      </c>
      <c r="E12" s="24">
        <f>SUMIFS(Data!$G:$G,Data!$T:$T,accountsummary_new!$B12,Data!$A:$A,accountsummary_new!$D$1)</f>
        <v>0</v>
      </c>
      <c r="F12" s="24">
        <f>SUMIFS(Data!$H:$H,Data!$T:$T,accountsummary_new!$B12,Data!$A:$A,accountsummary_new!$D$1)</f>
        <v>0</v>
      </c>
      <c r="G12" s="24">
        <f>SUMIFS(Data!$P:$P,Data!$A:$A,accountsummary_new!D$1,Data!$T:$T,accountsummary_new!$B12)</f>
        <v>0</v>
      </c>
    </row>
    <row r="13" spans="1:7" x14ac:dyDescent="0.15">
      <c r="A13" t="str">
        <f t="shared" si="0"/>
        <v>1</v>
      </c>
      <c r="B13" s="121" t="s">
        <v>71</v>
      </c>
      <c r="C13" t="s">
        <v>20</v>
      </c>
      <c r="D13" s="24">
        <f>SUMIFS(Data!$F:$F,Data!$T:$T,accountsummary_new!$B13,Data!$A:$A,accountsummary_new!$D$1)</f>
        <v>0</v>
      </c>
      <c r="E13" s="24">
        <f>SUMIFS(Data!$G:$G,Data!$T:$T,accountsummary_new!$B13,Data!$A:$A,accountsummary_new!$D$1)</f>
        <v>0</v>
      </c>
      <c r="F13" s="24">
        <f>SUMIFS(Data!$H:$H,Data!$T:$T,accountsummary_new!$B13,Data!$A:$A,accountsummary_new!$D$1)</f>
        <v>0</v>
      </c>
      <c r="G13" s="24">
        <f>SUMIFS(Data!$P:$P,Data!$A:$A,accountsummary_new!D$1,Data!$T:$T,accountsummary_new!$B13)</f>
        <v>0</v>
      </c>
    </row>
    <row r="14" spans="1:7" x14ac:dyDescent="0.15">
      <c r="A14" t="str">
        <f t="shared" si="0"/>
        <v>1</v>
      </c>
      <c r="B14" s="121" t="s">
        <v>72</v>
      </c>
      <c r="C14" t="s">
        <v>22</v>
      </c>
      <c r="D14" s="24">
        <f>SUMIFS(Data!$F:$F,Data!$T:$T,accountsummary_new!$B14,Data!$A:$A,accountsummary_new!$D$1)</f>
        <v>0</v>
      </c>
      <c r="E14" s="24">
        <f>SUMIFS(Data!$G:$G,Data!$T:$T,accountsummary_new!$B14,Data!$A:$A,accountsummary_new!$D$1)</f>
        <v>0</v>
      </c>
      <c r="F14" s="24">
        <f>SUMIFS(Data!$H:$H,Data!$T:$T,accountsummary_new!$B14,Data!$A:$A,accountsummary_new!$D$1)</f>
        <v>0</v>
      </c>
      <c r="G14" s="24">
        <f>SUMIFS(Data!$P:$P,Data!$A:$A,accountsummary_new!D$1,Data!$T:$T,accountsummary_new!$B14)</f>
        <v>0</v>
      </c>
    </row>
    <row r="15" spans="1:7" x14ac:dyDescent="0.15">
      <c r="A15" t="str">
        <f t="shared" si="0"/>
        <v>1</v>
      </c>
      <c r="B15" s="121" t="s">
        <v>73</v>
      </c>
      <c r="C15" t="s">
        <v>23</v>
      </c>
      <c r="D15" s="24">
        <f>SUMIFS(Data!$F:$F,Data!$T:$T,accountsummary_new!$B15,Data!$A:$A,accountsummary_new!$D$1)</f>
        <v>0</v>
      </c>
      <c r="E15" s="24">
        <f>SUMIFS(Data!$G:$G,Data!$T:$T,accountsummary_new!$B15,Data!$A:$A,accountsummary_new!$D$1)</f>
        <v>0</v>
      </c>
      <c r="F15" s="24">
        <f>SUMIFS(Data!$H:$H,Data!$T:$T,accountsummary_new!$B15,Data!$A:$A,accountsummary_new!$D$1)</f>
        <v>0</v>
      </c>
      <c r="G15" s="24">
        <f>SUMIFS(Data!$P:$P,Data!$A:$A,accountsummary_new!D$1,Data!$T:$T,accountsummary_new!$B15)</f>
        <v>0</v>
      </c>
    </row>
    <row r="16" spans="1:7" x14ac:dyDescent="0.15">
      <c r="A16" t="str">
        <f t="shared" si="0"/>
        <v>1</v>
      </c>
      <c r="B16" s="121" t="s">
        <v>74</v>
      </c>
      <c r="C16" t="s">
        <v>24</v>
      </c>
      <c r="D16" s="24">
        <f>SUMIFS(Data!$F:$F,Data!$T:$T,accountsummary_new!$B16,Data!$A:$A,accountsummary_new!$D$1)</f>
        <v>0</v>
      </c>
      <c r="E16" s="24">
        <f>SUMIFS(Data!$G:$G,Data!$T:$T,accountsummary_new!$B16,Data!$A:$A,accountsummary_new!$D$1)</f>
        <v>0</v>
      </c>
      <c r="F16" s="24">
        <f>SUMIFS(Data!$H:$H,Data!$T:$T,accountsummary_new!$B16,Data!$A:$A,accountsummary_new!$D$1)</f>
        <v>0</v>
      </c>
      <c r="G16" s="24">
        <f>SUMIFS(Data!$P:$P,Data!$A:$A,accountsummary_new!D$1,Data!$T:$T,accountsummary_new!$B16)</f>
        <v>0</v>
      </c>
    </row>
    <row r="17" spans="1:7" x14ac:dyDescent="0.15">
      <c r="A17" t="str">
        <f t="shared" si="0"/>
        <v>1</v>
      </c>
      <c r="B17" s="121" t="s">
        <v>348</v>
      </c>
      <c r="C17" t="s">
        <v>340</v>
      </c>
      <c r="D17" s="24">
        <f>SUMIFS(Data!$F:$F,Data!$T:$T,accountsummary_new!$B17,Data!$A:$A,accountsummary_new!$D$1)</f>
        <v>0</v>
      </c>
      <c r="E17" s="24">
        <f>SUMIFS(Data!$G:$G,Data!$T:$T,accountsummary_new!$B17,Data!$A:$A,accountsummary_new!$D$1)</f>
        <v>0</v>
      </c>
      <c r="F17" s="24">
        <f>SUMIFS(Data!$H:$H,Data!$T:$T,accountsummary_new!$B17,Data!$A:$A,accountsummary_new!$D$1)</f>
        <v>0</v>
      </c>
      <c r="G17" s="24">
        <f>SUMIFS(Data!$P:$P,Data!$A:$A,accountsummary_new!D$1,Data!$T:$T,accountsummary_new!$B17)</f>
        <v>0</v>
      </c>
    </row>
    <row r="18" spans="1:7" x14ac:dyDescent="0.15">
      <c r="A18" t="str">
        <f t="shared" si="0"/>
        <v>1</v>
      </c>
      <c r="B18" s="121" t="s">
        <v>349</v>
      </c>
      <c r="C18" t="s">
        <v>341</v>
      </c>
      <c r="D18" s="24">
        <f>SUMIFS(Data!$F:$F,Data!$T:$T,accountsummary_new!$B18,Data!$A:$A,accountsummary_new!$D$1)</f>
        <v>0</v>
      </c>
      <c r="E18" s="24">
        <f>SUMIFS(Data!$G:$G,Data!$T:$T,accountsummary_new!$B18,Data!$A:$A,accountsummary_new!$D$1)</f>
        <v>0</v>
      </c>
      <c r="F18" s="24">
        <f>SUMIFS(Data!$H:$H,Data!$T:$T,accountsummary_new!$B18,Data!$A:$A,accountsummary_new!$D$1)</f>
        <v>0</v>
      </c>
      <c r="G18" s="24">
        <f>SUMIFS(Data!$P:$P,Data!$A:$A,accountsummary_new!D$1,Data!$T:$T,accountsummary_new!$B18)</f>
        <v>0</v>
      </c>
    </row>
    <row r="19" spans="1:7" x14ac:dyDescent="0.15">
      <c r="A19" t="str">
        <f t="shared" si="0"/>
        <v>1</v>
      </c>
      <c r="B19" s="121" t="s">
        <v>75</v>
      </c>
      <c r="C19" t="s">
        <v>25</v>
      </c>
      <c r="D19" s="24">
        <f>SUMIFS(Data!$F:$F,Data!$T:$T,accountsummary_new!$B19,Data!$A:$A,accountsummary_new!$D$1)</f>
        <v>0</v>
      </c>
      <c r="E19" s="24">
        <f>SUMIFS(Data!$G:$G,Data!$T:$T,accountsummary_new!$B19,Data!$A:$A,accountsummary_new!$D$1)</f>
        <v>0</v>
      </c>
      <c r="F19" s="24">
        <f>SUMIFS(Data!$H:$H,Data!$T:$T,accountsummary_new!$B19,Data!$A:$A,accountsummary_new!$D$1)</f>
        <v>0</v>
      </c>
      <c r="G19" s="24">
        <f>SUMIFS(Data!$P:$P,Data!$A:$A,accountsummary_new!D$1,Data!$T:$T,accountsummary_new!$B19)</f>
        <v>0</v>
      </c>
    </row>
    <row r="20" spans="1:7" x14ac:dyDescent="0.15">
      <c r="A20" t="str">
        <f t="shared" si="0"/>
        <v>1</v>
      </c>
      <c r="B20" s="121" t="s">
        <v>76</v>
      </c>
      <c r="C20" t="s">
        <v>343</v>
      </c>
      <c r="D20" s="24">
        <f>SUMIFS(Data!$F:$F,Data!$T:$T,accountsummary_new!$B20,Data!$A:$A,accountsummary_new!$D$1)</f>
        <v>0</v>
      </c>
      <c r="E20" s="24">
        <f>SUMIFS(Data!$G:$G,Data!$T:$T,accountsummary_new!$B20,Data!$A:$A,accountsummary_new!$D$1)</f>
        <v>0</v>
      </c>
      <c r="F20" s="24">
        <f>SUMIFS(Data!$H:$H,Data!$T:$T,accountsummary_new!$B20,Data!$A:$A,accountsummary_new!$D$1)</f>
        <v>0</v>
      </c>
      <c r="G20" s="24">
        <f>SUMIFS(Data!$P:$P,Data!$A:$A,accountsummary_new!D$1,Data!$T:$T,accountsummary_new!$B20)</f>
        <v>0</v>
      </c>
    </row>
    <row r="21" spans="1:7" x14ac:dyDescent="0.15">
      <c r="A21" t="str">
        <f t="shared" si="0"/>
        <v>1</v>
      </c>
      <c r="B21" s="121" t="s">
        <v>77</v>
      </c>
      <c r="C21" t="s">
        <v>342</v>
      </c>
      <c r="D21" s="24">
        <f>SUMIFS(Data!$F:$F,Data!$T:$T,accountsummary_new!$B21,Data!$A:$A,accountsummary_new!$D$1)</f>
        <v>0</v>
      </c>
      <c r="E21" s="24">
        <f>SUMIFS(Data!$G:$G,Data!$T:$T,accountsummary_new!$B21,Data!$A:$A,accountsummary_new!$D$1)</f>
        <v>0</v>
      </c>
      <c r="F21" s="24">
        <f>SUMIFS(Data!$H:$H,Data!$T:$T,accountsummary_new!$B21,Data!$A:$A,accountsummary_new!$D$1)</f>
        <v>0</v>
      </c>
      <c r="G21" s="24">
        <f>SUMIFS(Data!$P:$P,Data!$A:$A,accountsummary_new!D$1,Data!$T:$T,accountsummary_new!$B21)</f>
        <v>0</v>
      </c>
    </row>
    <row r="22" spans="1:7" x14ac:dyDescent="0.15">
      <c r="A22" t="str">
        <f t="shared" si="0"/>
        <v>1</v>
      </c>
      <c r="B22" s="121" t="s">
        <v>78</v>
      </c>
      <c r="C22" t="s">
        <v>337</v>
      </c>
      <c r="D22" s="24">
        <f>SUMIFS(Data!$F:$F,Data!$T:$T,accountsummary_new!$B22,Data!$A:$A,accountsummary_new!$D$1)</f>
        <v>0</v>
      </c>
      <c r="E22" s="24">
        <f>SUMIFS(Data!$G:$G,Data!$T:$T,accountsummary_new!$B22,Data!$A:$A,accountsummary_new!$D$1)</f>
        <v>0</v>
      </c>
      <c r="F22" s="24">
        <f>SUMIFS(Data!$H:$H,Data!$T:$T,accountsummary_new!$B22,Data!$A:$A,accountsummary_new!$D$1)</f>
        <v>0</v>
      </c>
      <c r="G22" s="24">
        <f>SUMIFS(Data!$P:$P,Data!$A:$A,accountsummary_new!D$1,Data!$T:$T,accountsummary_new!$B22)</f>
        <v>0</v>
      </c>
    </row>
    <row r="23" spans="1:7" x14ac:dyDescent="0.15">
      <c r="A23" t="str">
        <f t="shared" si="0"/>
        <v>1</v>
      </c>
      <c r="B23" s="121" t="s">
        <v>79</v>
      </c>
      <c r="C23" t="s">
        <v>16</v>
      </c>
      <c r="D23" s="24">
        <f>SUMIFS(Data!$F:$F,Data!$T:$T,accountsummary_new!$B23,Data!$A:$A,accountsummary_new!$D$1)</f>
        <v>0</v>
      </c>
      <c r="E23" s="24">
        <f>SUMIFS(Data!$G:$G,Data!$T:$T,accountsummary_new!$B23,Data!$A:$A,accountsummary_new!$D$1)</f>
        <v>0</v>
      </c>
      <c r="F23" s="24">
        <f>SUMIFS(Data!$H:$H,Data!$T:$T,accountsummary_new!$B23,Data!$A:$A,accountsummary_new!$D$1)</f>
        <v>0</v>
      </c>
      <c r="G23" s="24">
        <f>SUMIFS(Data!$P:$P,Data!$A:$A,accountsummary_new!D$1,Data!$T:$T,accountsummary_new!$B23)</f>
        <v>0</v>
      </c>
    </row>
    <row r="24" spans="1:7" x14ac:dyDescent="0.15">
      <c r="A24" t="str">
        <f t="shared" si="0"/>
        <v>1</v>
      </c>
      <c r="B24" s="121" t="s">
        <v>350</v>
      </c>
      <c r="C24" t="s">
        <v>338</v>
      </c>
      <c r="D24" s="24">
        <f>SUMIFS(Data!$F:$F,Data!$T:$T,accountsummary_new!$B24,Data!$A:$A,accountsummary_new!$D$1)</f>
        <v>0</v>
      </c>
      <c r="E24" s="24">
        <f>SUMIFS(Data!$G:$G,Data!$T:$T,accountsummary_new!$B24,Data!$A:$A,accountsummary_new!$D$1)</f>
        <v>0</v>
      </c>
      <c r="F24" s="24">
        <f>SUMIFS(Data!$H:$H,Data!$T:$T,accountsummary_new!$B24,Data!$A:$A,accountsummary_new!$D$1)</f>
        <v>0</v>
      </c>
      <c r="G24" s="24">
        <f>SUMIFS(Data!$P:$P,Data!$A:$A,accountsummary_new!D$1,Data!$T:$T,accountsummary_new!$B24)</f>
        <v>0</v>
      </c>
    </row>
    <row r="25" spans="1:7" x14ac:dyDescent="0.15">
      <c r="A25" t="str">
        <f t="shared" si="0"/>
        <v>1</v>
      </c>
      <c r="B25" s="121" t="s">
        <v>80</v>
      </c>
      <c r="C25" t="s">
        <v>17</v>
      </c>
      <c r="D25" s="24">
        <f>SUMIFS(Data!$F:$F,Data!$T:$T,accountsummary_new!$B25,Data!$A:$A,accountsummary_new!$D$1)</f>
        <v>0</v>
      </c>
      <c r="E25" s="24">
        <f>SUMIFS(Data!$G:$G,Data!$T:$T,accountsummary_new!$B25,Data!$A:$A,accountsummary_new!$D$1)</f>
        <v>0</v>
      </c>
      <c r="F25" s="24">
        <f>SUMIFS(Data!$H:$H,Data!$T:$T,accountsummary_new!$B25,Data!$A:$A,accountsummary_new!$D$1)</f>
        <v>0</v>
      </c>
      <c r="G25" s="24">
        <f>SUMIFS(Data!$P:$P,Data!$A:$A,accountsummary_new!D$1,Data!$T:$T,accountsummary_new!$B25)</f>
        <v>0</v>
      </c>
    </row>
    <row r="26" spans="1:7" x14ac:dyDescent="0.15">
      <c r="A26" t="str">
        <f t="shared" si="0"/>
        <v>1</v>
      </c>
      <c r="B26" s="121" t="s">
        <v>81</v>
      </c>
      <c r="C26" t="s">
        <v>18</v>
      </c>
      <c r="D26" s="24">
        <f>SUMIFS(Data!$F:$F,Data!$T:$T,accountsummary_new!$B26,Data!$A:$A,accountsummary_new!$D$1)</f>
        <v>0</v>
      </c>
      <c r="E26" s="24">
        <f>SUMIFS(Data!$G:$G,Data!$T:$T,accountsummary_new!$B26,Data!$A:$A,accountsummary_new!$D$1)</f>
        <v>0</v>
      </c>
      <c r="F26" s="24">
        <f>SUMIFS(Data!$H:$H,Data!$T:$T,accountsummary_new!$B26,Data!$A:$A,accountsummary_new!$D$1)</f>
        <v>0</v>
      </c>
      <c r="G26" s="24">
        <f>SUMIFS(Data!$P:$P,Data!$A:$A,accountsummary_new!D$1,Data!$T:$T,accountsummary_new!$B26)</f>
        <v>0</v>
      </c>
    </row>
    <row r="27" spans="1:7" x14ac:dyDescent="0.15">
      <c r="A27" t="str">
        <f t="shared" si="0"/>
        <v>1</v>
      </c>
      <c r="B27" s="121" t="s">
        <v>351</v>
      </c>
      <c r="C27" t="s">
        <v>344</v>
      </c>
      <c r="D27" s="24">
        <f>SUMIFS(Data!$F:$F,Data!$T:$T,accountsummary_new!$B27,Data!$A:$A,accountsummary_new!$D$1)</f>
        <v>0</v>
      </c>
      <c r="E27" s="24">
        <f>SUMIFS(Data!$G:$G,Data!$T:$T,accountsummary_new!$B27,Data!$A:$A,accountsummary_new!$D$1)</f>
        <v>0</v>
      </c>
      <c r="F27" s="24">
        <f>SUMIFS(Data!$H:$H,Data!$T:$T,accountsummary_new!$B27,Data!$A:$A,accountsummary_new!$D$1)</f>
        <v>0</v>
      </c>
      <c r="G27" s="24">
        <f>SUMIFS(Data!$P:$P,Data!$A:$A,accountsummary_new!D$1,Data!$T:$T,accountsummary_new!$B27)</f>
        <v>0</v>
      </c>
    </row>
    <row r="28" spans="1:7" x14ac:dyDescent="0.15">
      <c r="A28" t="str">
        <f t="shared" si="0"/>
        <v>1</v>
      </c>
      <c r="B28" s="121" t="s">
        <v>352</v>
      </c>
      <c r="C28" t="s">
        <v>344</v>
      </c>
      <c r="D28" s="24">
        <f>SUMIFS(Data!$F:$F,Data!$T:$T,accountsummary_new!$B28,Data!$A:$A,accountsummary_new!$D$1)</f>
        <v>0</v>
      </c>
      <c r="E28" s="24">
        <f>SUMIFS(Data!$G:$G,Data!$T:$T,accountsummary_new!$B28,Data!$A:$A,accountsummary_new!$D$1)</f>
        <v>0</v>
      </c>
      <c r="F28" s="24">
        <f>SUMIFS(Data!$H:$H,Data!$T:$T,accountsummary_new!$B28,Data!$A:$A,accountsummary_new!$D$1)</f>
        <v>0</v>
      </c>
      <c r="G28" s="24">
        <f>SUMIFS(Data!$P:$P,Data!$A:$A,accountsummary_new!D$1,Data!$T:$T,accountsummary_new!$B28)</f>
        <v>0</v>
      </c>
    </row>
    <row r="29" spans="1:7" x14ac:dyDescent="0.15">
      <c r="A29" t="str">
        <f t="shared" si="0"/>
        <v>2</v>
      </c>
      <c r="B29" s="121" t="s">
        <v>82</v>
      </c>
      <c r="C29" t="s">
        <v>29</v>
      </c>
      <c r="D29" s="24">
        <f>SUMIFS(Data!$F:$F,Data!$T:$T,accountsummary_new!$B29,Data!$A:$A,accountsummary_new!$D$1)</f>
        <v>0</v>
      </c>
      <c r="E29" s="24">
        <f>SUMIFS(Data!$G:$G,Data!$T:$T,accountsummary_new!$B29,Data!$A:$A,accountsummary_new!$D$1)</f>
        <v>0</v>
      </c>
      <c r="F29" s="24">
        <f>SUMIFS(Data!$H:$H,Data!$T:$T,accountsummary_new!$B29,Data!$A:$A,accountsummary_new!$D$1)</f>
        <v>0</v>
      </c>
      <c r="G29" s="24">
        <f>SUMIFS(Data!$P:$P,Data!$A:$A,accountsummary_new!D$1,Data!$T:$T,accountsummary_new!$B29)</f>
        <v>0</v>
      </c>
    </row>
    <row r="30" spans="1:7" x14ac:dyDescent="0.15">
      <c r="A30" t="str">
        <f t="shared" si="0"/>
        <v>2</v>
      </c>
      <c r="B30" s="121" t="s">
        <v>83</v>
      </c>
      <c r="C30" t="s">
        <v>30</v>
      </c>
      <c r="D30" s="24">
        <f>SUMIFS(Data!$F:$F,Data!$T:$T,accountsummary_new!$B30,Data!$A:$A,accountsummary_new!$D$1)</f>
        <v>0</v>
      </c>
      <c r="E30" s="24">
        <f>SUMIFS(Data!$G:$G,Data!$T:$T,accountsummary_new!$B30,Data!$A:$A,accountsummary_new!$D$1)</f>
        <v>0</v>
      </c>
      <c r="F30" s="24">
        <f>SUMIFS(Data!$H:$H,Data!$T:$T,accountsummary_new!$B30,Data!$A:$A,accountsummary_new!$D$1)</f>
        <v>0</v>
      </c>
      <c r="G30" s="24">
        <f>SUMIFS(Data!$P:$P,Data!$A:$A,accountsummary_new!D$1,Data!$T:$T,accountsummary_new!$B30)</f>
        <v>0</v>
      </c>
    </row>
    <row r="31" spans="1:7" x14ac:dyDescent="0.15">
      <c r="A31" t="str">
        <f t="shared" si="0"/>
        <v>2</v>
      </c>
      <c r="B31" s="121" t="s">
        <v>84</v>
      </c>
      <c r="C31" t="s">
        <v>31</v>
      </c>
      <c r="D31" s="24">
        <f>SUMIFS(Data!$F:$F,Data!$T:$T,accountsummary_new!$B31,Data!$A:$A,accountsummary_new!$D$1)</f>
        <v>12000</v>
      </c>
      <c r="E31" s="24">
        <f>SUMIFS(Data!$G:$G,Data!$T:$T,accountsummary_new!$B31,Data!$A:$A,accountsummary_new!$D$1)</f>
        <v>0</v>
      </c>
      <c r="F31" s="24">
        <f>SUMIFS(Data!$H:$H,Data!$T:$T,accountsummary_new!$B31,Data!$A:$A,accountsummary_new!$D$1)</f>
        <v>0</v>
      </c>
      <c r="G31" s="24">
        <f>SUMIFS(Data!$P:$P,Data!$A:$A,accountsummary_new!D$1,Data!$T:$T,accountsummary_new!$B31)</f>
        <v>12000</v>
      </c>
    </row>
    <row r="32" spans="1:7" x14ac:dyDescent="0.15">
      <c r="A32" t="str">
        <f t="shared" si="0"/>
        <v>2</v>
      </c>
      <c r="B32" s="121" t="s">
        <v>353</v>
      </c>
      <c r="C32" t="s">
        <v>345</v>
      </c>
      <c r="D32" s="24">
        <f>SUMIFS(Data!$F:$F,Data!$T:$T,accountsummary_new!$B32,Data!$A:$A,accountsummary_new!$D$1)</f>
        <v>0</v>
      </c>
      <c r="E32" s="24">
        <f>SUMIFS(Data!$G:$G,Data!$T:$T,accountsummary_new!$B32,Data!$A:$A,accountsummary_new!$D$1)</f>
        <v>0</v>
      </c>
      <c r="F32" s="24">
        <f>SUMIFS(Data!$H:$H,Data!$T:$T,accountsummary_new!$B32,Data!$A:$A,accountsummary_new!$D$1)</f>
        <v>0</v>
      </c>
      <c r="G32" s="24">
        <f>SUMIFS(Data!$P:$P,Data!$A:$A,accountsummary_new!D$1,Data!$T:$T,accountsummary_new!$B32)</f>
        <v>0</v>
      </c>
    </row>
    <row r="33" spans="1:7" x14ac:dyDescent="0.15">
      <c r="A33" t="str">
        <f t="shared" si="0"/>
        <v>2</v>
      </c>
      <c r="B33" s="121" t="s">
        <v>354</v>
      </c>
      <c r="C33" t="s">
        <v>237</v>
      </c>
      <c r="D33" s="24">
        <f>SUMIFS(Data!$F:$F,Data!$T:$T,accountsummary_new!$B33,Data!$A:$A,accountsummary_new!$D$1)</f>
        <v>166392</v>
      </c>
      <c r="E33" s="24">
        <f>SUMIFS(Data!$G:$G,Data!$T:$T,accountsummary_new!$B33,Data!$A:$A,accountsummary_new!$D$1)</f>
        <v>966820</v>
      </c>
      <c r="F33" s="24">
        <f>SUMIFS(Data!$H:$H,Data!$T:$T,accountsummary_new!$B33,Data!$A:$A,accountsummary_new!$D$1)</f>
        <v>312139</v>
      </c>
      <c r="G33" s="24">
        <f>SUMIFS(Data!$P:$P,Data!$A:$A,accountsummary_new!D$1,Data!$T:$T,accountsummary_new!$B33)</f>
        <v>1445351</v>
      </c>
    </row>
    <row r="34" spans="1:7" x14ac:dyDescent="0.15">
      <c r="A34" t="str">
        <f t="shared" si="0"/>
        <v>2</v>
      </c>
      <c r="B34" s="121" t="s">
        <v>355</v>
      </c>
      <c r="C34" t="s">
        <v>345</v>
      </c>
      <c r="D34" s="24">
        <f>SUMIFS(Data!$F:$F,Data!$T:$T,accountsummary_new!$B34,Data!$A:$A,accountsummary_new!$D$1)</f>
        <v>0</v>
      </c>
      <c r="E34" s="24">
        <f>SUMIFS(Data!$G:$G,Data!$T:$T,accountsummary_new!$B34,Data!$A:$A,accountsummary_new!$D$1)</f>
        <v>0</v>
      </c>
      <c r="F34" s="24">
        <f>SUMIFS(Data!$H:$H,Data!$T:$T,accountsummary_new!$B34,Data!$A:$A,accountsummary_new!$D$1)</f>
        <v>0</v>
      </c>
      <c r="G34" s="24">
        <f>SUMIFS(Data!$P:$P,Data!$A:$A,accountsummary_new!D$1,Data!$T:$T,accountsummary_new!$B34)</f>
        <v>0</v>
      </c>
    </row>
    <row r="35" spans="1:7" x14ac:dyDescent="0.15">
      <c r="A35" t="str">
        <f t="shared" si="0"/>
        <v>2</v>
      </c>
      <c r="B35" s="121" t="s">
        <v>376</v>
      </c>
      <c r="C35" t="s">
        <v>237</v>
      </c>
      <c r="D35" s="24">
        <f>SUMIFS(Data!$F:$F,Data!$T:$T,accountsummary_new!$B35,Data!$A:$A,accountsummary_new!$D$1)</f>
        <v>0</v>
      </c>
      <c r="E35" s="24">
        <f>SUMIFS(Data!$G:$G,Data!$T:$T,accountsummary_new!$B35,Data!$A:$A,accountsummary_new!$D$1)</f>
        <v>0</v>
      </c>
      <c r="F35" s="24">
        <f>SUMIFS(Data!$H:$H,Data!$T:$T,accountsummary_new!$B35,Data!$A:$A,accountsummary_new!$D$1)</f>
        <v>0</v>
      </c>
      <c r="G35" s="24">
        <f>SUMIFS(Data!$P:$P,Data!$A:$A,accountsummary_new!D$1,Data!$T:$T,accountsummary_new!$B35)</f>
        <v>0</v>
      </c>
    </row>
    <row r="36" spans="1:7" x14ac:dyDescent="0.15">
      <c r="A36" t="str">
        <f t="shared" si="0"/>
        <v>2</v>
      </c>
      <c r="B36" s="121" t="s">
        <v>377</v>
      </c>
      <c r="C36" t="s">
        <v>345</v>
      </c>
      <c r="D36" s="24">
        <f>SUMIFS(Data!$F:$F,Data!$T:$T,accountsummary_new!$B36,Data!$A:$A,accountsummary_new!$D$1)</f>
        <v>0</v>
      </c>
      <c r="E36" s="24">
        <f>SUMIFS(Data!$G:$G,Data!$T:$T,accountsummary_new!$B36,Data!$A:$A,accountsummary_new!$D$1)</f>
        <v>0</v>
      </c>
      <c r="F36" s="24">
        <f>SUMIFS(Data!$H:$H,Data!$T:$T,accountsummary_new!$B36,Data!$A:$A,accountsummary_new!$D$1)</f>
        <v>0</v>
      </c>
      <c r="G36" s="24">
        <f>SUMIFS(Data!$P:$P,Data!$A:$A,accountsummary_new!D$1,Data!$T:$T,accountsummary_new!$B36)</f>
        <v>0</v>
      </c>
    </row>
    <row r="37" spans="1:7" x14ac:dyDescent="0.15">
      <c r="A37" t="str">
        <f t="shared" si="0"/>
        <v>2</v>
      </c>
      <c r="B37" s="121" t="s">
        <v>85</v>
      </c>
      <c r="C37" t="s">
        <v>32</v>
      </c>
      <c r="D37" s="24">
        <f>SUMIFS(Data!$F:$F,Data!$T:$T,accountsummary_new!$B37,Data!$A:$A,accountsummary_new!$D$1)</f>
        <v>0</v>
      </c>
      <c r="E37" s="24">
        <f>SUMIFS(Data!$G:$G,Data!$T:$T,accountsummary_new!$B37,Data!$A:$A,accountsummary_new!$D$1)</f>
        <v>0</v>
      </c>
      <c r="F37" s="24">
        <f>SUMIFS(Data!$H:$H,Data!$T:$T,accountsummary_new!$B37,Data!$A:$A,accountsummary_new!$D$1)</f>
        <v>0</v>
      </c>
      <c r="G37" s="24">
        <f>SUMIFS(Data!$P:$P,Data!$A:$A,accountsummary_new!D$1,Data!$T:$T,accountsummary_new!$B37)</f>
        <v>0</v>
      </c>
    </row>
    <row r="38" spans="1:7" x14ac:dyDescent="0.15">
      <c r="A38" t="str">
        <f t="shared" si="0"/>
        <v>2</v>
      </c>
      <c r="B38" s="121" t="s">
        <v>86</v>
      </c>
      <c r="C38" t="s">
        <v>29</v>
      </c>
      <c r="D38" s="24">
        <f>SUMIFS(Data!$F:$F,Data!$T:$T,accountsummary_new!$B38,Data!$A:$A,accountsummary_new!$D$1)</f>
        <v>0</v>
      </c>
      <c r="E38" s="24">
        <f>SUMIFS(Data!$G:$G,Data!$T:$T,accountsummary_new!$B38,Data!$A:$A,accountsummary_new!$D$1)</f>
        <v>0</v>
      </c>
      <c r="F38" s="24">
        <f>SUMIFS(Data!$H:$H,Data!$T:$T,accountsummary_new!$B38,Data!$A:$A,accountsummary_new!$D$1)</f>
        <v>0</v>
      </c>
      <c r="G38" s="24">
        <f>SUMIFS(Data!$P:$P,Data!$A:$A,accountsummary_new!D$1,Data!$T:$T,accountsummary_new!$B38)</f>
        <v>0</v>
      </c>
    </row>
    <row r="39" spans="1:7" x14ac:dyDescent="0.15">
      <c r="A39" t="str">
        <f t="shared" si="0"/>
        <v>2</v>
      </c>
      <c r="B39" s="121" t="s">
        <v>87</v>
      </c>
      <c r="C39" t="s">
        <v>30</v>
      </c>
      <c r="D39" s="24">
        <f>SUMIFS(Data!$F:$F,Data!$T:$T,accountsummary_new!$B39,Data!$A:$A,accountsummary_new!$D$1)</f>
        <v>0</v>
      </c>
      <c r="E39" s="24">
        <f>SUMIFS(Data!$G:$G,Data!$T:$T,accountsummary_new!$B39,Data!$A:$A,accountsummary_new!$D$1)</f>
        <v>0</v>
      </c>
      <c r="F39" s="24">
        <f>SUMIFS(Data!$H:$H,Data!$T:$T,accountsummary_new!$B39,Data!$A:$A,accountsummary_new!$D$1)</f>
        <v>0</v>
      </c>
      <c r="G39" s="24">
        <f>SUMIFS(Data!$P:$P,Data!$A:$A,accountsummary_new!D$1,Data!$T:$T,accountsummary_new!$B39)</f>
        <v>0</v>
      </c>
    </row>
    <row r="40" spans="1:7" x14ac:dyDescent="0.15">
      <c r="A40" t="str">
        <f t="shared" si="0"/>
        <v>2</v>
      </c>
      <c r="B40" s="121" t="s">
        <v>88</v>
      </c>
      <c r="C40" t="s">
        <v>33</v>
      </c>
      <c r="D40" s="24">
        <f>SUMIFS(Data!$F:$F,Data!$T:$T,accountsummary_new!$B40,Data!$A:$A,accountsummary_new!$D$1)</f>
        <v>0</v>
      </c>
      <c r="E40" s="24">
        <f>SUMIFS(Data!$G:$G,Data!$T:$T,accountsummary_new!$B40,Data!$A:$A,accountsummary_new!$D$1)</f>
        <v>0</v>
      </c>
      <c r="F40" s="24">
        <f>SUMIFS(Data!$H:$H,Data!$T:$T,accountsummary_new!$B40,Data!$A:$A,accountsummary_new!$D$1)</f>
        <v>0</v>
      </c>
      <c r="G40" s="24">
        <f>SUMIFS(Data!$P:$P,Data!$A:$A,accountsummary_new!D$1,Data!$T:$T,accountsummary_new!$B40)</f>
        <v>0</v>
      </c>
    </row>
    <row r="41" spans="1:7" x14ac:dyDescent="0.15">
      <c r="A41" t="str">
        <f t="shared" si="0"/>
        <v>2</v>
      </c>
      <c r="B41" s="121" t="s">
        <v>89</v>
      </c>
      <c r="C41" t="s">
        <v>31</v>
      </c>
      <c r="D41" s="24">
        <f>SUMIFS(Data!$F:$F,Data!$T:$T,accountsummary_new!$B41,Data!$A:$A,accountsummary_new!$D$1)</f>
        <v>0</v>
      </c>
      <c r="E41" s="24">
        <f>SUMIFS(Data!$G:$G,Data!$T:$T,accountsummary_new!$B41,Data!$A:$A,accountsummary_new!$D$1)</f>
        <v>0</v>
      </c>
      <c r="F41" s="24">
        <f>SUMIFS(Data!$H:$H,Data!$T:$T,accountsummary_new!$B41,Data!$A:$A,accountsummary_new!$D$1)</f>
        <v>0</v>
      </c>
      <c r="G41" s="24">
        <f>SUMIFS(Data!$P:$P,Data!$A:$A,accountsummary_new!D$1,Data!$T:$T,accountsummary_new!$B41)</f>
        <v>0</v>
      </c>
    </row>
    <row r="42" spans="1:7" x14ac:dyDescent="0.15">
      <c r="A42" t="str">
        <f t="shared" si="0"/>
        <v>2</v>
      </c>
      <c r="B42" s="121" t="s">
        <v>356</v>
      </c>
      <c r="C42" t="s">
        <v>345</v>
      </c>
      <c r="D42" s="24">
        <f>SUMIFS(Data!$F:$F,Data!$T:$T,accountsummary_new!$B42,Data!$A:$A,accountsummary_new!$D$1)</f>
        <v>0</v>
      </c>
      <c r="E42" s="24">
        <f>SUMIFS(Data!$G:$G,Data!$T:$T,accountsummary_new!$B42,Data!$A:$A,accountsummary_new!$D$1)</f>
        <v>0</v>
      </c>
      <c r="F42" s="24">
        <f>SUMIFS(Data!$H:$H,Data!$T:$T,accountsummary_new!$B42,Data!$A:$A,accountsummary_new!$D$1)</f>
        <v>0</v>
      </c>
      <c r="G42" s="24">
        <f>SUMIFS(Data!$P:$P,Data!$A:$A,accountsummary_new!D$1,Data!$T:$T,accountsummary_new!$B42)</f>
        <v>0</v>
      </c>
    </row>
    <row r="43" spans="1:7" x14ac:dyDescent="0.15">
      <c r="A43" t="str">
        <f t="shared" si="0"/>
        <v>2</v>
      </c>
      <c r="B43" s="121" t="s">
        <v>357</v>
      </c>
      <c r="C43" t="s">
        <v>237</v>
      </c>
      <c r="D43" s="24">
        <f>SUMIFS(Data!$F:$F,Data!$T:$T,accountsummary_new!$B43,Data!$A:$A,accountsummary_new!$D$1)</f>
        <v>0</v>
      </c>
      <c r="E43" s="24">
        <f>SUMIFS(Data!$G:$G,Data!$T:$T,accountsummary_new!$B43,Data!$A:$A,accountsummary_new!$D$1)</f>
        <v>0</v>
      </c>
      <c r="F43" s="24">
        <f>SUMIFS(Data!$H:$H,Data!$T:$T,accountsummary_new!$B43,Data!$A:$A,accountsummary_new!$D$1)</f>
        <v>0</v>
      </c>
      <c r="G43" s="24">
        <f>SUMIFS(Data!$P:$P,Data!$A:$A,accountsummary_new!D$1,Data!$T:$T,accountsummary_new!$B43)</f>
        <v>0</v>
      </c>
    </row>
    <row r="44" spans="1:7" x14ac:dyDescent="0.15">
      <c r="A44" t="str">
        <f t="shared" si="0"/>
        <v>2</v>
      </c>
      <c r="B44" s="121" t="s">
        <v>358</v>
      </c>
      <c r="C44" t="s">
        <v>345</v>
      </c>
      <c r="D44" s="24">
        <f>SUMIFS(Data!$F:$F,Data!$T:$T,accountsummary_new!$B44,Data!$A:$A,accountsummary_new!$D$1)</f>
        <v>0</v>
      </c>
      <c r="E44" s="24">
        <f>SUMIFS(Data!$G:$G,Data!$T:$T,accountsummary_new!$B44,Data!$A:$A,accountsummary_new!$D$1)</f>
        <v>0</v>
      </c>
      <c r="F44" s="24">
        <f>SUMIFS(Data!$H:$H,Data!$T:$T,accountsummary_new!$B44,Data!$A:$A,accountsummary_new!$D$1)</f>
        <v>0</v>
      </c>
      <c r="G44" s="24">
        <f>SUMIFS(Data!$P:$P,Data!$A:$A,accountsummary_new!D$1,Data!$T:$T,accountsummary_new!$B44)</f>
        <v>0</v>
      </c>
    </row>
    <row r="45" spans="1:7" x14ac:dyDescent="0.15">
      <c r="A45" t="str">
        <f t="shared" si="0"/>
        <v>2</v>
      </c>
      <c r="B45" s="121" t="s">
        <v>378</v>
      </c>
      <c r="C45" t="s">
        <v>237</v>
      </c>
      <c r="D45" s="24">
        <f>SUMIFS(Data!$F:$F,Data!$T:$T,accountsummary_new!$B45,Data!$A:$A,accountsummary_new!$D$1)</f>
        <v>0</v>
      </c>
      <c r="E45" s="24">
        <f>SUMIFS(Data!$G:$G,Data!$T:$T,accountsummary_new!$B45,Data!$A:$A,accountsummary_new!$D$1)</f>
        <v>0</v>
      </c>
      <c r="F45" s="24">
        <f>SUMIFS(Data!$H:$H,Data!$T:$T,accountsummary_new!$B45,Data!$A:$A,accountsummary_new!$D$1)</f>
        <v>0</v>
      </c>
      <c r="G45" s="24">
        <f>SUMIFS(Data!$P:$P,Data!$A:$A,accountsummary_new!D$1,Data!$T:$T,accountsummary_new!$B45)</f>
        <v>0</v>
      </c>
    </row>
    <row r="46" spans="1:7" x14ac:dyDescent="0.15">
      <c r="A46" t="str">
        <f t="shared" si="0"/>
        <v>2</v>
      </c>
      <c r="B46" s="121" t="s">
        <v>379</v>
      </c>
      <c r="C46" t="s">
        <v>345</v>
      </c>
      <c r="D46" s="24">
        <f>SUMIFS(Data!$F:$F,Data!$T:$T,accountsummary_new!$B46,Data!$A:$A,accountsummary_new!$D$1)</f>
        <v>0</v>
      </c>
      <c r="E46" s="24">
        <f>SUMIFS(Data!$G:$G,Data!$T:$T,accountsummary_new!$B46,Data!$A:$A,accountsummary_new!$D$1)</f>
        <v>0</v>
      </c>
      <c r="F46" s="24">
        <f>SUMIFS(Data!$H:$H,Data!$T:$T,accountsummary_new!$B46,Data!$A:$A,accountsummary_new!$D$1)</f>
        <v>0</v>
      </c>
      <c r="G46" s="24">
        <f>SUMIFS(Data!$P:$P,Data!$A:$A,accountsummary_new!D$1,Data!$T:$T,accountsummary_new!$B46)</f>
        <v>0</v>
      </c>
    </row>
    <row r="47" spans="1:7" x14ac:dyDescent="0.15">
      <c r="A47" t="str">
        <f t="shared" si="0"/>
        <v>2</v>
      </c>
      <c r="B47" s="121" t="s">
        <v>90</v>
      </c>
      <c r="C47" t="s">
        <v>32</v>
      </c>
      <c r="D47" s="24">
        <f>SUMIFS(Data!$F:$F,Data!$T:$T,accountsummary_new!$B47,Data!$A:$A,accountsummary_new!$D$1)</f>
        <v>0</v>
      </c>
      <c r="E47" s="24">
        <f>SUMIFS(Data!$G:$G,Data!$T:$T,accountsummary_new!$B47,Data!$A:$A,accountsummary_new!$D$1)</f>
        <v>0</v>
      </c>
      <c r="F47" s="24">
        <f>SUMIFS(Data!$H:$H,Data!$T:$T,accountsummary_new!$B47,Data!$A:$A,accountsummary_new!$D$1)</f>
        <v>0</v>
      </c>
      <c r="G47" s="24">
        <f>SUMIFS(Data!$P:$P,Data!$A:$A,accountsummary_new!D$1,Data!$T:$T,accountsummary_new!$B47)</f>
        <v>0</v>
      </c>
    </row>
    <row r="48" spans="1:7" x14ac:dyDescent="0.15">
      <c r="A48" t="str">
        <f t="shared" si="0"/>
        <v>2</v>
      </c>
      <c r="B48" s="121" t="s">
        <v>91</v>
      </c>
      <c r="C48" t="s">
        <v>34</v>
      </c>
      <c r="D48" s="24">
        <f>SUMIFS(Data!$F:$F,Data!$T:$T,accountsummary_new!$B48,Data!$A:$A,accountsummary_new!$D$1)</f>
        <v>0</v>
      </c>
      <c r="E48" s="24">
        <f>SUMIFS(Data!$G:$G,Data!$T:$T,accountsummary_new!$B48,Data!$A:$A,accountsummary_new!$D$1)</f>
        <v>0</v>
      </c>
      <c r="F48" s="24">
        <f>SUMIFS(Data!$H:$H,Data!$T:$T,accountsummary_new!$B48,Data!$A:$A,accountsummary_new!$D$1)</f>
        <v>0</v>
      </c>
      <c r="G48" s="24">
        <f>SUMIFS(Data!$P:$P,Data!$A:$A,accountsummary_new!D$1,Data!$T:$T,accountsummary_new!$B48)</f>
        <v>0</v>
      </c>
    </row>
    <row r="49" spans="1:7" x14ac:dyDescent="0.15">
      <c r="A49" t="str">
        <f t="shared" si="0"/>
        <v>3</v>
      </c>
      <c r="B49" s="121" t="s">
        <v>92</v>
      </c>
      <c r="C49" t="s">
        <v>36</v>
      </c>
      <c r="D49" s="24">
        <f>SUMIFS(Data!$F:$F,Data!$T:$T,accountsummary_new!$B49,Data!$A:$A,accountsummary_new!$D$1)</f>
        <v>0</v>
      </c>
      <c r="E49" s="24">
        <f>SUMIFS(Data!$G:$G,Data!$T:$T,accountsummary_new!$B49,Data!$A:$A,accountsummary_new!$D$1)</f>
        <v>0</v>
      </c>
      <c r="F49" s="24">
        <f>SUMIFS(Data!$H:$H,Data!$T:$T,accountsummary_new!$B49,Data!$A:$A,accountsummary_new!$D$1)</f>
        <v>0</v>
      </c>
      <c r="G49" s="24">
        <f>SUMIFS(Data!$P:$P,Data!$A:$A,accountsummary_new!D$1,Data!$T:$T,accountsummary_new!$B49)</f>
        <v>0</v>
      </c>
    </row>
    <row r="50" spans="1:7" x14ac:dyDescent="0.15">
      <c r="A50" t="str">
        <f t="shared" si="0"/>
        <v>3</v>
      </c>
      <c r="B50" s="121" t="s">
        <v>94</v>
      </c>
      <c r="C50" t="s">
        <v>238</v>
      </c>
      <c r="D50" s="24">
        <f>SUMIFS(Data!$F:$F,Data!$T:$T,accountsummary_new!$B50,Data!$A:$A,accountsummary_new!$D$1)</f>
        <v>0</v>
      </c>
      <c r="E50" s="24">
        <f>SUMIFS(Data!$G:$G,Data!$T:$T,accountsummary_new!$B50,Data!$A:$A,accountsummary_new!$D$1)</f>
        <v>0</v>
      </c>
      <c r="F50" s="24">
        <f>SUMIFS(Data!$H:$H,Data!$T:$T,accountsummary_new!$B50,Data!$A:$A,accountsummary_new!$D$1)</f>
        <v>0</v>
      </c>
      <c r="G50" s="24">
        <f>SUMIFS(Data!$P:$P,Data!$A:$A,accountsummary_new!D$1,Data!$T:$T,accountsummary_new!$B50)</f>
        <v>0</v>
      </c>
    </row>
    <row r="51" spans="1:7" x14ac:dyDescent="0.15">
      <c r="A51" t="str">
        <f t="shared" si="0"/>
        <v>3</v>
      </c>
      <c r="B51" s="121" t="s">
        <v>359</v>
      </c>
      <c r="C51" t="s">
        <v>239</v>
      </c>
      <c r="D51" s="24">
        <f>SUMIFS(Data!$F:$F,Data!$T:$T,accountsummary_new!$B51,Data!$A:$A,accountsummary_new!$D$1)</f>
        <v>0</v>
      </c>
      <c r="E51" s="24">
        <f>SUMIFS(Data!$G:$G,Data!$T:$T,accountsummary_new!$B51,Data!$A:$A,accountsummary_new!$D$1)</f>
        <v>0</v>
      </c>
      <c r="F51" s="24">
        <f>SUMIFS(Data!$H:$H,Data!$T:$T,accountsummary_new!$B51,Data!$A:$A,accountsummary_new!$D$1)</f>
        <v>0</v>
      </c>
      <c r="G51" s="24">
        <f>SUMIFS(Data!$P:$P,Data!$A:$A,accountsummary_new!D$1,Data!$T:$T,accountsummary_new!$B51)</f>
        <v>0</v>
      </c>
    </row>
    <row r="52" spans="1:7" x14ac:dyDescent="0.15">
      <c r="A52" t="str">
        <f t="shared" si="0"/>
        <v>3</v>
      </c>
      <c r="B52" s="121" t="s">
        <v>360</v>
      </c>
      <c r="C52" t="s">
        <v>240</v>
      </c>
      <c r="D52" s="24">
        <f>SUMIFS(Data!$F:$F,Data!$T:$T,accountsummary_new!$B52,Data!$A:$A,accountsummary_new!$D$1)</f>
        <v>0</v>
      </c>
      <c r="E52" s="24">
        <f>SUMIFS(Data!$G:$G,Data!$T:$T,accountsummary_new!$B52,Data!$A:$A,accountsummary_new!$D$1)</f>
        <v>0</v>
      </c>
      <c r="F52" s="24">
        <f>SUMIFS(Data!$H:$H,Data!$T:$T,accountsummary_new!$B52,Data!$A:$A,accountsummary_new!$D$1)</f>
        <v>0</v>
      </c>
      <c r="G52" s="24">
        <f>SUMIFS(Data!$P:$P,Data!$A:$A,accountsummary_new!D$1,Data!$T:$T,accountsummary_new!$B52)</f>
        <v>0</v>
      </c>
    </row>
    <row r="53" spans="1:7" x14ac:dyDescent="0.15">
      <c r="A53" t="str">
        <f t="shared" si="0"/>
        <v>3</v>
      </c>
      <c r="B53" s="121" t="s">
        <v>367</v>
      </c>
      <c r="C53" t="s">
        <v>238</v>
      </c>
      <c r="D53" s="24">
        <f>SUMIFS(Data!$F:$F,Data!$T:$T,accountsummary_new!$B53,Data!$A:$A,accountsummary_new!$D$1)</f>
        <v>0</v>
      </c>
      <c r="E53" s="24">
        <f>SUMIFS(Data!$G:$G,Data!$T:$T,accountsummary_new!$B53,Data!$A:$A,accountsummary_new!$D$1)</f>
        <v>0</v>
      </c>
      <c r="F53" s="24">
        <f>SUMIFS(Data!$H:$H,Data!$T:$T,accountsummary_new!$B53,Data!$A:$A,accountsummary_new!$D$1)</f>
        <v>0</v>
      </c>
      <c r="G53" s="24">
        <f>SUMIFS(Data!$P:$P,Data!$A:$A,accountsummary_new!D$1,Data!$T:$T,accountsummary_new!$B53)</f>
        <v>0</v>
      </c>
    </row>
    <row r="54" spans="1:7" x14ac:dyDescent="0.15">
      <c r="A54" t="str">
        <f t="shared" si="0"/>
        <v>3</v>
      </c>
      <c r="B54" s="121" t="s">
        <v>95</v>
      </c>
      <c r="C54" t="s">
        <v>39</v>
      </c>
      <c r="D54" s="24">
        <f>SUMIFS(Data!$F:$F,Data!$T:$T,accountsummary_new!$B54,Data!$A:$A,accountsummary_new!$D$1)</f>
        <v>0</v>
      </c>
      <c r="E54" s="24">
        <f>SUMIFS(Data!$G:$G,Data!$T:$T,accountsummary_new!$B54,Data!$A:$A,accountsummary_new!$D$1)</f>
        <v>0</v>
      </c>
      <c r="F54" s="24">
        <f>SUMIFS(Data!$H:$H,Data!$T:$T,accountsummary_new!$B54,Data!$A:$A,accountsummary_new!$D$1)</f>
        <v>0</v>
      </c>
      <c r="G54" s="24">
        <f>SUMIFS(Data!$P:$P,Data!$A:$A,accountsummary_new!D$1,Data!$T:$T,accountsummary_new!$B54)</f>
        <v>0</v>
      </c>
    </row>
    <row r="55" spans="1:7" x14ac:dyDescent="0.15">
      <c r="A55" t="str">
        <f t="shared" si="0"/>
        <v>3</v>
      </c>
      <c r="B55" s="121" t="s">
        <v>96</v>
      </c>
      <c r="C55" t="s">
        <v>40</v>
      </c>
      <c r="D55" s="24">
        <f>SUMIFS(Data!$F:$F,Data!$T:$T,accountsummary_new!$B55,Data!$A:$A,accountsummary_new!$D$1)</f>
        <v>0</v>
      </c>
      <c r="E55" s="24">
        <f>SUMIFS(Data!$G:$G,Data!$T:$T,accountsummary_new!$B55,Data!$A:$A,accountsummary_new!$D$1)</f>
        <v>0</v>
      </c>
      <c r="F55" s="24">
        <f>SUMIFS(Data!$H:$H,Data!$T:$T,accountsummary_new!$B55,Data!$A:$A,accountsummary_new!$D$1)</f>
        <v>0</v>
      </c>
      <c r="G55" s="24">
        <f>SUMIFS(Data!$P:$P,Data!$A:$A,accountsummary_new!D$1,Data!$T:$T,accountsummary_new!$B55)</f>
        <v>0</v>
      </c>
    </row>
    <row r="56" spans="1:7" x14ac:dyDescent="0.15">
      <c r="A56" t="str">
        <f t="shared" si="0"/>
        <v>3</v>
      </c>
      <c r="B56" s="121" t="s">
        <v>97</v>
      </c>
      <c r="C56" t="s">
        <v>41</v>
      </c>
      <c r="D56" s="24">
        <f>SUMIFS(Data!$F:$F,Data!$T:$T,accountsummary_new!$B56,Data!$A:$A,accountsummary_new!$D$1)</f>
        <v>0</v>
      </c>
      <c r="E56" s="24">
        <f>SUMIFS(Data!$G:$G,Data!$T:$T,accountsummary_new!$B56,Data!$A:$A,accountsummary_new!$D$1)</f>
        <v>0</v>
      </c>
      <c r="F56" s="24">
        <f>SUMIFS(Data!$H:$H,Data!$T:$T,accountsummary_new!$B56,Data!$A:$A,accountsummary_new!$D$1)</f>
        <v>0</v>
      </c>
      <c r="G56" s="24">
        <f>SUMIFS(Data!$P:$P,Data!$A:$A,accountsummary_new!D$1,Data!$T:$T,accountsummary_new!$B56)</f>
        <v>0</v>
      </c>
    </row>
    <row r="57" spans="1:7" x14ac:dyDescent="0.15">
      <c r="A57" t="str">
        <f t="shared" si="0"/>
        <v>3</v>
      </c>
      <c r="B57" s="121" t="s">
        <v>98</v>
      </c>
      <c r="C57" t="s">
        <v>42</v>
      </c>
      <c r="D57" s="24">
        <f>SUMIFS(Data!$F:$F,Data!$T:$T,accountsummary_new!$B57,Data!$A:$A,accountsummary_new!$D$1)</f>
        <v>0</v>
      </c>
      <c r="E57" s="24">
        <f>SUMIFS(Data!$G:$G,Data!$T:$T,accountsummary_new!$B57,Data!$A:$A,accountsummary_new!$D$1)</f>
        <v>0</v>
      </c>
      <c r="F57" s="24">
        <f>SUMIFS(Data!$H:$H,Data!$T:$T,accountsummary_new!$B57,Data!$A:$A,accountsummary_new!$D$1)</f>
        <v>0</v>
      </c>
      <c r="G57" s="24">
        <f>SUMIFS(Data!$P:$P,Data!$A:$A,accountsummary_new!D$1,Data!$T:$T,accountsummary_new!$B57)</f>
        <v>0</v>
      </c>
    </row>
    <row r="58" spans="1:7" x14ac:dyDescent="0.15">
      <c r="A58" t="str">
        <f t="shared" si="0"/>
        <v>3</v>
      </c>
      <c r="B58" s="121" t="s">
        <v>369</v>
      </c>
      <c r="C58" t="s">
        <v>40</v>
      </c>
      <c r="D58" s="24">
        <f>SUMIFS(Data!$F:$F,Data!$T:$T,accountsummary_new!$B58,Data!$A:$A,accountsummary_new!$D$1)</f>
        <v>0</v>
      </c>
      <c r="E58" s="24">
        <f>SUMIFS(Data!$G:$G,Data!$T:$T,accountsummary_new!$B58,Data!$A:$A,accountsummary_new!$D$1)</f>
        <v>0</v>
      </c>
      <c r="F58" s="24">
        <f>SUMIFS(Data!$H:$H,Data!$T:$T,accountsummary_new!$B58,Data!$A:$A,accountsummary_new!$D$1)</f>
        <v>0</v>
      </c>
      <c r="G58" s="24">
        <f>SUMIFS(Data!$P:$P,Data!$A:$A,accountsummary_new!D$1,Data!$T:$T,accountsummary_new!$B58)</f>
        <v>0</v>
      </c>
    </row>
    <row r="59" spans="1:7" x14ac:dyDescent="0.15">
      <c r="A59" t="str">
        <f t="shared" si="0"/>
        <v>3</v>
      </c>
      <c r="B59" s="121" t="s">
        <v>370</v>
      </c>
      <c r="C59" t="s">
        <v>42</v>
      </c>
      <c r="D59" s="24">
        <f>SUMIFS(Data!$F:$F,Data!$T:$T,accountsummary_new!$B59,Data!$A:$A,accountsummary_new!$D$1)</f>
        <v>0</v>
      </c>
      <c r="E59" s="24">
        <f>SUMIFS(Data!$G:$G,Data!$T:$T,accountsummary_new!$B59,Data!$A:$A,accountsummary_new!$D$1)</f>
        <v>0</v>
      </c>
      <c r="F59" s="24">
        <f>SUMIFS(Data!$H:$H,Data!$T:$T,accountsummary_new!$B59,Data!$A:$A,accountsummary_new!$D$1)</f>
        <v>0</v>
      </c>
      <c r="G59" s="24">
        <f>SUMIFS(Data!$P:$P,Data!$A:$A,accountsummary_new!D$1,Data!$T:$T,accountsummary_new!$B59)</f>
        <v>0</v>
      </c>
    </row>
    <row r="60" spans="1:7" x14ac:dyDescent="0.15">
      <c r="A60" t="str">
        <f t="shared" si="0"/>
        <v>3</v>
      </c>
      <c r="B60" s="121" t="s">
        <v>99</v>
      </c>
      <c r="C60" t="s">
        <v>36</v>
      </c>
      <c r="D60" s="24">
        <f>SUMIFS(Data!$F:$F,Data!$T:$T,accountsummary_new!$B60,Data!$A:$A,accountsummary_new!$D$1)</f>
        <v>0</v>
      </c>
      <c r="E60" s="24">
        <f>SUMIFS(Data!$G:$G,Data!$T:$T,accountsummary_new!$B60,Data!$A:$A,accountsummary_new!$D$1)</f>
        <v>0</v>
      </c>
      <c r="F60" s="24">
        <f>SUMIFS(Data!$H:$H,Data!$T:$T,accountsummary_new!$B60,Data!$A:$A,accountsummary_new!$D$1)</f>
        <v>0</v>
      </c>
      <c r="G60" s="24">
        <f>SUMIFS(Data!$P:$P,Data!$A:$A,accountsummary_new!D$1,Data!$T:$T,accountsummary_new!$B60)</f>
        <v>0</v>
      </c>
    </row>
    <row r="61" spans="1:7" x14ac:dyDescent="0.15">
      <c r="A61" t="str">
        <f t="shared" si="0"/>
        <v>3</v>
      </c>
      <c r="B61" s="121" t="s">
        <v>101</v>
      </c>
      <c r="C61" t="s">
        <v>38</v>
      </c>
      <c r="D61" s="24">
        <f>SUMIFS(Data!$F:$F,Data!$T:$T,accountsummary_new!$B61,Data!$A:$A,accountsummary_new!$D$1)</f>
        <v>0</v>
      </c>
      <c r="E61" s="24">
        <f>SUMIFS(Data!$G:$G,Data!$T:$T,accountsummary_new!$B61,Data!$A:$A,accountsummary_new!$D$1)</f>
        <v>0</v>
      </c>
      <c r="F61" s="24">
        <f>SUMIFS(Data!$H:$H,Data!$T:$T,accountsummary_new!$B61,Data!$A:$A,accountsummary_new!$D$1)</f>
        <v>0</v>
      </c>
      <c r="G61" s="24">
        <f>SUMIFS(Data!$P:$P,Data!$A:$A,accountsummary_new!D$1,Data!$T:$T,accountsummary_new!$B61)</f>
        <v>0</v>
      </c>
    </row>
    <row r="62" spans="1:7" x14ac:dyDescent="0.15">
      <c r="A62" t="str">
        <f t="shared" si="0"/>
        <v>3</v>
      </c>
      <c r="B62" s="121" t="s">
        <v>361</v>
      </c>
      <c r="C62" t="s">
        <v>239</v>
      </c>
      <c r="D62" s="24">
        <f>SUMIFS(Data!$F:$F,Data!$T:$T,accountsummary_new!$B62,Data!$A:$A,accountsummary_new!$D$1)</f>
        <v>0</v>
      </c>
      <c r="E62" s="24">
        <f>SUMIFS(Data!$G:$G,Data!$T:$T,accountsummary_new!$B62,Data!$A:$A,accountsummary_new!$D$1)</f>
        <v>0</v>
      </c>
      <c r="F62" s="24">
        <f>SUMIFS(Data!$H:$H,Data!$T:$T,accountsummary_new!$B62,Data!$A:$A,accountsummary_new!$D$1)</f>
        <v>0</v>
      </c>
      <c r="G62" s="24">
        <f>SUMIFS(Data!$P:$P,Data!$A:$A,accountsummary_new!D$1,Data!$T:$T,accountsummary_new!$B62)</f>
        <v>0</v>
      </c>
    </row>
    <row r="63" spans="1:7" x14ac:dyDescent="0.15">
      <c r="A63" t="str">
        <f t="shared" si="0"/>
        <v>3</v>
      </c>
      <c r="B63" s="121" t="s">
        <v>362</v>
      </c>
      <c r="C63" t="s">
        <v>240</v>
      </c>
      <c r="D63" s="24">
        <f>SUMIFS(Data!$F:$F,Data!$T:$T,accountsummary_new!$B63,Data!$A:$A,accountsummary_new!$D$1)</f>
        <v>0</v>
      </c>
      <c r="E63" s="24">
        <f>SUMIFS(Data!$G:$G,Data!$T:$T,accountsummary_new!$B63,Data!$A:$A,accountsummary_new!$D$1)</f>
        <v>0</v>
      </c>
      <c r="F63" s="24">
        <f>SUMIFS(Data!$H:$H,Data!$T:$T,accountsummary_new!$B63,Data!$A:$A,accountsummary_new!$D$1)</f>
        <v>0</v>
      </c>
      <c r="G63" s="24">
        <f>SUMIFS(Data!$P:$P,Data!$A:$A,accountsummary_new!D$1,Data!$T:$T,accountsummary_new!$B63)</f>
        <v>0</v>
      </c>
    </row>
    <row r="64" spans="1:7" x14ac:dyDescent="0.15">
      <c r="A64" t="str">
        <f t="shared" si="0"/>
        <v>3</v>
      </c>
      <c r="B64" s="121" t="s">
        <v>368</v>
      </c>
      <c r="C64" t="s">
        <v>238</v>
      </c>
      <c r="D64" s="24">
        <f>SUMIFS(Data!$F:$F,Data!$T:$T,accountsummary_new!$B64,Data!$A:$A,accountsummary_new!$D$1)</f>
        <v>0</v>
      </c>
      <c r="E64" s="24">
        <f>SUMIFS(Data!$G:$G,Data!$T:$T,accountsummary_new!$B64,Data!$A:$A,accountsummary_new!$D$1)</f>
        <v>0</v>
      </c>
      <c r="F64" s="24">
        <f>SUMIFS(Data!$H:$H,Data!$T:$T,accountsummary_new!$B64,Data!$A:$A,accountsummary_new!$D$1)</f>
        <v>0</v>
      </c>
      <c r="G64" s="24">
        <f>SUMIFS(Data!$P:$P,Data!$A:$A,accountsummary_new!D$1,Data!$T:$T,accountsummary_new!$B64)</f>
        <v>0</v>
      </c>
    </row>
    <row r="65" spans="1:7" x14ac:dyDescent="0.15">
      <c r="A65" t="str">
        <f t="shared" si="0"/>
        <v>4</v>
      </c>
      <c r="B65" s="121" t="s">
        <v>102</v>
      </c>
      <c r="C65" t="s">
        <v>43</v>
      </c>
      <c r="D65" s="24">
        <f>SUMIFS(Data!$F:$F,Data!$T:$T,accountsummary_new!$B65,Data!$A:$A,accountsummary_new!$D$1)</f>
        <v>0</v>
      </c>
      <c r="E65" s="24">
        <f>SUMIFS(Data!$G:$G,Data!$T:$T,accountsummary_new!$B65,Data!$A:$A,accountsummary_new!$D$1)</f>
        <v>0</v>
      </c>
      <c r="F65" s="24">
        <f>SUMIFS(Data!$H:$H,Data!$T:$T,accountsummary_new!$B65,Data!$A:$A,accountsummary_new!$D$1)</f>
        <v>0</v>
      </c>
      <c r="G65" s="24">
        <f>SUMIFS(Data!$P:$P,Data!$A:$A,accountsummary_new!D$1,Data!$T:$T,accountsummary_new!$B65)</f>
        <v>0</v>
      </c>
    </row>
    <row r="66" spans="1:7" x14ac:dyDescent="0.15">
      <c r="A66" t="str">
        <f t="shared" si="0"/>
        <v>5</v>
      </c>
      <c r="B66" s="121" t="s">
        <v>103</v>
      </c>
      <c r="C66" t="s">
        <v>44</v>
      </c>
      <c r="D66" s="24">
        <f>SUMIFS(Data!$F:$F,Data!$T:$T,accountsummary_new!$B66,Data!$A:$A,accountsummary_new!$D$1)</f>
        <v>0</v>
      </c>
      <c r="E66" s="24">
        <f>SUMIFS(Data!$G:$G,Data!$T:$T,accountsummary_new!$B66,Data!$A:$A,accountsummary_new!$D$1)</f>
        <v>0</v>
      </c>
      <c r="F66" s="24">
        <f>SUMIFS(Data!$H:$H,Data!$T:$T,accountsummary_new!$B66,Data!$A:$A,accountsummary_new!$D$1)</f>
        <v>0</v>
      </c>
      <c r="G66" s="24">
        <f>SUMIFS(Data!$P:$P,Data!$A:$A,accountsummary_new!D$1,Data!$T:$T,accountsummary_new!$B66)</f>
        <v>0</v>
      </c>
    </row>
    <row r="67" spans="1:7" x14ac:dyDescent="0.15">
      <c r="A67" t="str">
        <f t="shared" si="0"/>
        <v>6</v>
      </c>
      <c r="B67" s="121" t="s">
        <v>104</v>
      </c>
      <c r="C67" t="s">
        <v>45</v>
      </c>
      <c r="D67" s="24">
        <f>SUMIFS(Data!$F:$F,Data!$T:$T,accountsummary_new!$B67,Data!$A:$A,accountsummary_new!$D$1)</f>
        <v>0</v>
      </c>
      <c r="E67" s="24">
        <f>SUMIFS(Data!$G:$G,Data!$T:$T,accountsummary_new!$B67,Data!$A:$A,accountsummary_new!$D$1)</f>
        <v>0</v>
      </c>
      <c r="F67" s="24">
        <f>SUMIFS(Data!$H:$H,Data!$T:$T,accountsummary_new!$B67,Data!$A:$A,accountsummary_new!$D$1)</f>
        <v>0</v>
      </c>
      <c r="G67" s="24">
        <f>SUMIFS(Data!$P:$P,Data!$A:$A,accountsummary_new!D$1,Data!$T:$T,accountsummary_new!$B67)</f>
        <v>0</v>
      </c>
    </row>
    <row r="68" spans="1:7" x14ac:dyDescent="0.15">
      <c r="A68" t="str">
        <f t="shared" si="0"/>
        <v>6</v>
      </c>
      <c r="B68" s="121" t="s">
        <v>105</v>
      </c>
      <c r="C68" t="s">
        <v>46</v>
      </c>
      <c r="D68" s="24">
        <f>SUMIFS(Data!$F:$F,Data!$T:$T,accountsummary_new!$B68,Data!$A:$A,accountsummary_new!$D$1)</f>
        <v>0</v>
      </c>
      <c r="E68" s="24">
        <f>SUMIFS(Data!$G:$G,Data!$T:$T,accountsummary_new!$B68,Data!$A:$A,accountsummary_new!$D$1)</f>
        <v>0</v>
      </c>
      <c r="F68" s="24">
        <f>SUMIFS(Data!$H:$H,Data!$T:$T,accountsummary_new!$B68,Data!$A:$A,accountsummary_new!$D$1)</f>
        <v>0</v>
      </c>
      <c r="G68" s="24">
        <f>SUMIFS(Data!$P:$P,Data!$A:$A,accountsummary_new!D$1,Data!$T:$T,accountsummary_new!$B68)</f>
        <v>0</v>
      </c>
    </row>
    <row r="69" spans="1:7" x14ac:dyDescent="0.15">
      <c r="A69" t="str">
        <f t="shared" si="0"/>
        <v>6</v>
      </c>
      <c r="B69" s="121" t="s">
        <v>363</v>
      </c>
      <c r="C69" t="s">
        <v>346</v>
      </c>
      <c r="D69" s="24">
        <f>SUMIFS(Data!$F:$F,Data!$T:$T,accountsummary_new!$B69,Data!$A:$A,accountsummary_new!$D$1)</f>
        <v>0</v>
      </c>
      <c r="E69" s="24">
        <f>SUMIFS(Data!$G:$G,Data!$T:$T,accountsummary_new!$B69,Data!$A:$A,accountsummary_new!$D$1)</f>
        <v>0</v>
      </c>
      <c r="F69" s="24">
        <f>SUMIFS(Data!$H:$H,Data!$T:$T,accountsummary_new!$B69,Data!$A:$A,accountsummary_new!$D$1)</f>
        <v>0</v>
      </c>
      <c r="G69" s="24">
        <f>SUMIFS(Data!$P:$P,Data!$A:$A,accountsummary_new!D$1,Data!$T:$T,accountsummary_new!$B69)</f>
        <v>0</v>
      </c>
    </row>
    <row r="70" spans="1:7" x14ac:dyDescent="0.15">
      <c r="A70" t="str">
        <f t="shared" si="0"/>
        <v>6</v>
      </c>
      <c r="B70" s="121" t="s">
        <v>106</v>
      </c>
      <c r="C70" t="s">
        <v>47</v>
      </c>
      <c r="D70" s="24">
        <f>SUMIFS(Data!$F:$F,Data!$T:$T,accountsummary_new!$B70,Data!$A:$A,accountsummary_new!$D$1)</f>
        <v>2740366</v>
      </c>
      <c r="E70" s="24">
        <f>SUMIFS(Data!$G:$G,Data!$T:$T,accountsummary_new!$B70,Data!$A:$A,accountsummary_new!$D$1)</f>
        <v>2346274</v>
      </c>
      <c r="F70" s="24">
        <f>SUMIFS(Data!$H:$H,Data!$T:$T,accountsummary_new!$B70,Data!$A:$A,accountsummary_new!$D$1)</f>
        <v>0</v>
      </c>
      <c r="G70" s="24">
        <f>SUMIFS(Data!$P:$P,Data!$A:$A,accountsummary_new!D$1,Data!$T:$T,accountsummary_new!$B70)</f>
        <v>5086640</v>
      </c>
    </row>
    <row r="71" spans="1:7" x14ac:dyDescent="0.15">
      <c r="A71" t="str">
        <f t="shared" si="0"/>
        <v>6</v>
      </c>
      <c r="B71" s="121" t="s">
        <v>364</v>
      </c>
      <c r="C71" t="s">
        <v>346</v>
      </c>
      <c r="D71" s="24">
        <f>SUMIFS(Data!$F:$F,Data!$T:$T,accountsummary_new!$B71,Data!$A:$A,accountsummary_new!$D$1)</f>
        <v>0</v>
      </c>
      <c r="E71" s="24">
        <f>SUMIFS(Data!$G:$G,Data!$T:$T,accountsummary_new!$B71,Data!$A:$A,accountsummary_new!$D$1)</f>
        <v>0</v>
      </c>
      <c r="F71" s="24">
        <f>SUMIFS(Data!$H:$H,Data!$T:$T,accountsummary_new!$B71,Data!$A:$A,accountsummary_new!$D$1)</f>
        <v>0</v>
      </c>
      <c r="G71" s="24">
        <f>SUMIFS(Data!$P:$P,Data!$A:$A,accountsummary_new!D$1,Data!$T:$T,accountsummary_new!$B71)</f>
        <v>0</v>
      </c>
    </row>
    <row r="72" spans="1:7" x14ac:dyDescent="0.15">
      <c r="A72" t="str">
        <f t="shared" si="0"/>
        <v>6</v>
      </c>
      <c r="B72" s="121" t="s">
        <v>107</v>
      </c>
      <c r="C72" t="s">
        <v>36</v>
      </c>
      <c r="D72" s="24">
        <f>SUMIFS(Data!$F:$F,Data!$T:$T,accountsummary_new!$B72,Data!$A:$A,accountsummary_new!$D$1)</f>
        <v>0</v>
      </c>
      <c r="E72" s="24">
        <f>SUMIFS(Data!$G:$G,Data!$T:$T,accountsummary_new!$B72,Data!$A:$A,accountsummary_new!$D$1)</f>
        <v>0</v>
      </c>
      <c r="F72" s="24">
        <f>SUMIFS(Data!$H:$H,Data!$T:$T,accountsummary_new!$B72,Data!$A:$A,accountsummary_new!$D$1)</f>
        <v>0</v>
      </c>
      <c r="G72" s="24">
        <f>SUMIFS(Data!$P:$P,Data!$A:$A,accountsummary_new!D$1,Data!$T:$T,accountsummary_new!$B72)</f>
        <v>0</v>
      </c>
    </row>
    <row r="73" spans="1:7" x14ac:dyDescent="0.15">
      <c r="A73" t="str">
        <f t="shared" si="0"/>
        <v>6</v>
      </c>
      <c r="B73" s="121" t="s">
        <v>108</v>
      </c>
      <c r="C73" t="s">
        <v>49</v>
      </c>
      <c r="D73" s="24">
        <f>SUMIFS(Data!$F:$F,Data!$T:$T,accountsummary_new!$B73,Data!$A:$A,accountsummary_new!$D$1)</f>
        <v>0</v>
      </c>
      <c r="E73" s="24">
        <f>SUMIFS(Data!$G:$G,Data!$T:$T,accountsummary_new!$B73,Data!$A:$A,accountsummary_new!$D$1)</f>
        <v>0</v>
      </c>
      <c r="F73" s="24">
        <f>SUMIFS(Data!$H:$H,Data!$T:$T,accountsummary_new!$B73,Data!$A:$A,accountsummary_new!$D$1)</f>
        <v>0</v>
      </c>
      <c r="G73" s="24">
        <f>SUMIFS(Data!$P:$P,Data!$A:$A,accountsummary_new!D$1,Data!$T:$T,accountsummary_new!$B73)</f>
        <v>0</v>
      </c>
    </row>
    <row r="74" spans="1:7" x14ac:dyDescent="0.15">
      <c r="A74" t="str">
        <f t="shared" si="0"/>
        <v>6</v>
      </c>
      <c r="B74" s="121" t="s">
        <v>371</v>
      </c>
      <c r="C74" t="s">
        <v>49</v>
      </c>
      <c r="D74" s="24">
        <f>SUMIFS(Data!$F:$F,Data!$T:$T,accountsummary_new!$B74,Data!$A:$A,accountsummary_new!$D$1)</f>
        <v>0</v>
      </c>
      <c r="E74" s="24">
        <f>SUMIFS(Data!$G:$G,Data!$T:$T,accountsummary_new!$B74,Data!$A:$A,accountsummary_new!$D$1)</f>
        <v>0</v>
      </c>
      <c r="F74" s="24">
        <f>SUMIFS(Data!$H:$H,Data!$T:$T,accountsummary_new!$B74,Data!$A:$A,accountsummary_new!$D$1)</f>
        <v>0</v>
      </c>
      <c r="G74" s="24">
        <f>SUMIFS(Data!$P:$P,Data!$A:$A,accountsummary_new!D$1,Data!$T:$T,accountsummary_new!$B74)</f>
        <v>0</v>
      </c>
    </row>
    <row r="75" spans="1:7" x14ac:dyDescent="0.15">
      <c r="A75" t="str">
        <f t="shared" si="0"/>
        <v>6</v>
      </c>
      <c r="B75" s="121" t="s">
        <v>109</v>
      </c>
      <c r="C75" t="s">
        <v>36</v>
      </c>
      <c r="D75" s="24">
        <f>SUMIFS(Data!$F:$F,Data!$T:$T,accountsummary_new!$B75,Data!$A:$A,accountsummary_new!$D$1)</f>
        <v>0</v>
      </c>
      <c r="E75" s="24">
        <f>SUMIFS(Data!$G:$G,Data!$T:$T,accountsummary_new!$B75,Data!$A:$A,accountsummary_new!$D$1)</f>
        <v>0</v>
      </c>
      <c r="F75" s="24">
        <f>SUMIFS(Data!$H:$H,Data!$T:$T,accountsummary_new!$B75,Data!$A:$A,accountsummary_new!$D$1)</f>
        <v>0</v>
      </c>
      <c r="G75" s="24">
        <f>SUMIFS(Data!$P:$P,Data!$A:$A,accountsummary_new!D$1,Data!$T:$T,accountsummary_new!$B75)</f>
        <v>0</v>
      </c>
    </row>
    <row r="76" spans="1:7" x14ac:dyDescent="0.15">
      <c r="A76" t="str">
        <f t="shared" si="0"/>
        <v>6</v>
      </c>
      <c r="B76" s="121" t="s">
        <v>110</v>
      </c>
      <c r="C76" t="s">
        <v>49</v>
      </c>
      <c r="D76" s="24">
        <f>SUMIFS(Data!$F:$F,Data!$T:$T,accountsummary_new!$B76,Data!$A:$A,accountsummary_new!$D$1)</f>
        <v>0</v>
      </c>
      <c r="E76" s="24">
        <f>SUMIFS(Data!$G:$G,Data!$T:$T,accountsummary_new!$B76,Data!$A:$A,accountsummary_new!$D$1)</f>
        <v>0</v>
      </c>
      <c r="F76" s="24">
        <f>SUMIFS(Data!$H:$H,Data!$T:$T,accountsummary_new!$B76,Data!$A:$A,accountsummary_new!$D$1)</f>
        <v>0</v>
      </c>
      <c r="G76" s="24">
        <f>SUMIFS(Data!$P:$P,Data!$A:$A,accountsummary_new!D$1,Data!$T:$T,accountsummary_new!$B76)</f>
        <v>0</v>
      </c>
    </row>
    <row r="77" spans="1:7" x14ac:dyDescent="0.15">
      <c r="A77" t="str">
        <f t="shared" ref="A77" si="1">LEFT(B77,1)</f>
        <v>6</v>
      </c>
      <c r="B77" s="121" t="s">
        <v>372</v>
      </c>
      <c r="C77" t="s">
        <v>49</v>
      </c>
      <c r="D77" s="24">
        <f>SUMIFS(Data!$F:$F,Data!$T:$T,accountsummary_new!$B77,Data!$A:$A,accountsummary_new!$D$1)</f>
        <v>0</v>
      </c>
      <c r="E77" s="24">
        <f>SUMIFS(Data!$G:$G,Data!$T:$T,accountsummary_new!$B77,Data!$A:$A,accountsummary_new!$D$1)</f>
        <v>0</v>
      </c>
      <c r="F77" s="24">
        <f>SUMIFS(Data!$H:$H,Data!$T:$T,accountsummary_new!$B77,Data!$A:$A,accountsummary_new!$D$1)</f>
        <v>0</v>
      </c>
      <c r="G77" s="24">
        <f>SUMIFS(Data!$P:$P,Data!$A:$A,accountsummary_new!D$1,Data!$T:$T,accountsummary_new!$B77)</f>
        <v>0</v>
      </c>
    </row>
    <row r="78" spans="1:7" x14ac:dyDescent="0.15">
      <c r="A78" t="str">
        <f t="shared" ref="A78:A90" si="2">LEFT(B78,1)</f>
        <v>7</v>
      </c>
      <c r="B78" s="121" t="s">
        <v>111</v>
      </c>
      <c r="C78" t="s">
        <v>50</v>
      </c>
      <c r="D78" s="24">
        <f>SUMIFS(Data!$F:$F,Data!$T:$T,accountsummary_new!$B78,Data!$A:$A,accountsummary_new!$D$1)</f>
        <v>38300</v>
      </c>
      <c r="E78" s="24">
        <f>SUMIFS(Data!$G:$G,Data!$T:$T,accountsummary_new!$B78,Data!$A:$A,accountsummary_new!$D$1)</f>
        <v>0</v>
      </c>
      <c r="F78" s="24">
        <f>SUMIFS(Data!$H:$H,Data!$T:$T,accountsummary_new!$B78,Data!$A:$A,accountsummary_new!$D$1)</f>
        <v>2392161</v>
      </c>
      <c r="G78" s="24">
        <f>SUMIFS(Data!$P:$P,Data!$A:$A,accountsummary_new!D$1,Data!$T:$T,accountsummary_new!$B78)</f>
        <v>2430461</v>
      </c>
    </row>
    <row r="79" spans="1:7" x14ac:dyDescent="0.15">
      <c r="A79" t="str">
        <f t="shared" si="2"/>
        <v>7</v>
      </c>
      <c r="B79" s="121" t="s">
        <v>112</v>
      </c>
      <c r="C79" t="s">
        <v>52</v>
      </c>
      <c r="D79" s="24">
        <f>SUMIFS(Data!$F:$F,Data!$T:$T,accountsummary_new!$B79,Data!$A:$A,accountsummary_new!$D$1)</f>
        <v>0</v>
      </c>
      <c r="E79" s="24">
        <f>SUMIFS(Data!$G:$G,Data!$T:$T,accountsummary_new!$B79,Data!$A:$A,accountsummary_new!$D$1)</f>
        <v>0</v>
      </c>
      <c r="F79" s="24">
        <f>SUMIFS(Data!$H:$H,Data!$T:$T,accountsummary_new!$B79,Data!$A:$A,accountsummary_new!$D$1)</f>
        <v>0</v>
      </c>
      <c r="G79" s="24">
        <f>SUMIFS(Data!$P:$P,Data!$A:$A,accountsummary_new!D$1,Data!$T:$T,accountsummary_new!$B79)</f>
        <v>0</v>
      </c>
    </row>
    <row r="80" spans="1:7" x14ac:dyDescent="0.15">
      <c r="A80" t="str">
        <f t="shared" si="2"/>
        <v>7</v>
      </c>
      <c r="B80" s="121" t="s">
        <v>113</v>
      </c>
      <c r="C80" t="s">
        <v>53</v>
      </c>
      <c r="D80" s="24">
        <f>SUMIFS(Data!$F:$F,Data!$T:$T,accountsummary_new!$B80,Data!$A:$A,accountsummary_new!$D$1)</f>
        <v>0</v>
      </c>
      <c r="E80" s="24">
        <f>SUMIFS(Data!$G:$G,Data!$T:$T,accountsummary_new!$B80,Data!$A:$A,accountsummary_new!$D$1)</f>
        <v>0</v>
      </c>
      <c r="F80" s="24">
        <f>SUMIFS(Data!$H:$H,Data!$T:$T,accountsummary_new!$B80,Data!$A:$A,accountsummary_new!$D$1)</f>
        <v>0</v>
      </c>
      <c r="G80" s="24">
        <f>SUMIFS(Data!$P:$P,Data!$A:$A,accountsummary_new!D$1,Data!$T:$T,accountsummary_new!$B80)</f>
        <v>0</v>
      </c>
    </row>
    <row r="81" spans="1:7" x14ac:dyDescent="0.15">
      <c r="A81" t="str">
        <f t="shared" si="2"/>
        <v>7</v>
      </c>
      <c r="B81" s="121" t="s">
        <v>380</v>
      </c>
      <c r="C81" t="s">
        <v>346</v>
      </c>
      <c r="D81" s="24">
        <f>SUMIFS(Data!$F:$F,Data!$T:$T,accountsummary_new!$B81,Data!$A:$A,accountsummary_new!$D$1)</f>
        <v>0</v>
      </c>
      <c r="E81" s="24">
        <f>SUMIFS(Data!$G:$G,Data!$T:$T,accountsummary_new!$B81,Data!$A:$A,accountsummary_new!$D$1)</f>
        <v>0</v>
      </c>
      <c r="F81" s="24">
        <f>SUMIFS(Data!$H:$H,Data!$T:$T,accountsummary_new!$B81,Data!$A:$A,accountsummary_new!$D$1)</f>
        <v>0</v>
      </c>
      <c r="G81" s="24">
        <f>SUMIFS(Data!$P:$P,Data!$A:$A,accountsummary_new!D$1,Data!$T:$T,accountsummary_new!$B81)</f>
        <v>0</v>
      </c>
    </row>
    <row r="82" spans="1:7" x14ac:dyDescent="0.15">
      <c r="A82" t="str">
        <f t="shared" si="2"/>
        <v>7</v>
      </c>
      <c r="B82" s="121" t="s">
        <v>114</v>
      </c>
      <c r="C82" t="s">
        <v>50</v>
      </c>
      <c r="D82" s="24">
        <f>SUMIFS(Data!$F:$F,Data!$T:$T,accountsummary_new!$B82,Data!$A:$A,accountsummary_new!$D$1)</f>
        <v>0</v>
      </c>
      <c r="E82" s="24">
        <f>SUMIFS(Data!$G:$G,Data!$T:$T,accountsummary_new!$B82,Data!$A:$A,accountsummary_new!$D$1)</f>
        <v>0</v>
      </c>
      <c r="F82" s="24">
        <f>SUMIFS(Data!$H:$H,Data!$T:$T,accountsummary_new!$B82,Data!$A:$A,accountsummary_new!$D$1)</f>
        <v>0</v>
      </c>
      <c r="G82" s="24">
        <f>SUMIFS(Data!$P:$P,Data!$A:$A,accountsummary_new!D$1,Data!$T:$T,accountsummary_new!$B82)</f>
        <v>0</v>
      </c>
    </row>
    <row r="83" spans="1:7" x14ac:dyDescent="0.15">
      <c r="A83" t="str">
        <f t="shared" si="2"/>
        <v>7</v>
      </c>
      <c r="B83" s="121" t="s">
        <v>115</v>
      </c>
      <c r="C83" t="s">
        <v>53</v>
      </c>
      <c r="D83" s="24">
        <f>SUMIFS(Data!$F:$F,Data!$T:$T,accountsummary_new!$B83,Data!$A:$A,accountsummary_new!$D$1)</f>
        <v>0</v>
      </c>
      <c r="E83" s="24">
        <f>SUMIFS(Data!$G:$G,Data!$T:$T,accountsummary_new!$B83,Data!$A:$A,accountsummary_new!$D$1)</f>
        <v>0</v>
      </c>
      <c r="F83" s="24">
        <f>SUMIFS(Data!$H:$H,Data!$T:$T,accountsummary_new!$B83,Data!$A:$A,accountsummary_new!$D$1)</f>
        <v>0</v>
      </c>
      <c r="G83" s="24">
        <f>SUMIFS(Data!$P:$P,Data!$A:$A,accountsummary_new!D$1,Data!$T:$T,accountsummary_new!$B83)</f>
        <v>0</v>
      </c>
    </row>
    <row r="84" spans="1:7" x14ac:dyDescent="0.15">
      <c r="A84" t="str">
        <f t="shared" si="2"/>
        <v>7</v>
      </c>
      <c r="B84" s="121" t="s">
        <v>381</v>
      </c>
      <c r="C84" t="s">
        <v>346</v>
      </c>
      <c r="D84" s="24">
        <f>SUMIFS(Data!$F:$F,Data!$T:$T,accountsummary_new!$B84,Data!$A:$A,accountsummary_new!$D$1)</f>
        <v>0</v>
      </c>
      <c r="E84" s="24">
        <f>SUMIFS(Data!$G:$G,Data!$T:$T,accountsummary_new!$B84,Data!$A:$A,accountsummary_new!$D$1)</f>
        <v>0</v>
      </c>
      <c r="F84" s="24">
        <f>SUMIFS(Data!$H:$H,Data!$T:$T,accountsummary_new!$B84,Data!$A:$A,accountsummary_new!$D$1)</f>
        <v>0</v>
      </c>
      <c r="G84" s="24">
        <f>SUMIFS(Data!$P:$P,Data!$A:$A,accountsummary_new!D$1,Data!$T:$T,accountsummary_new!$B84)</f>
        <v>0</v>
      </c>
    </row>
    <row r="85" spans="1:7" x14ac:dyDescent="0.15">
      <c r="A85" t="str">
        <f t="shared" si="2"/>
        <v>7</v>
      </c>
      <c r="B85" s="121" t="s">
        <v>116</v>
      </c>
      <c r="C85" t="s">
        <v>36</v>
      </c>
      <c r="D85" s="24">
        <f>SUMIFS(Data!$F:$F,Data!$T:$T,accountsummary_new!$B85,Data!$A:$A,accountsummary_new!$D$1)</f>
        <v>0</v>
      </c>
      <c r="E85" s="24">
        <f>SUMIFS(Data!$G:$G,Data!$T:$T,accountsummary_new!$B85,Data!$A:$A,accountsummary_new!$D$1)</f>
        <v>0</v>
      </c>
      <c r="F85" s="24">
        <f>SUMIFS(Data!$H:$H,Data!$T:$T,accountsummary_new!$B85,Data!$A:$A,accountsummary_new!$D$1)</f>
        <v>0</v>
      </c>
      <c r="G85" s="24">
        <f>SUMIFS(Data!$P:$P,Data!$A:$A,accountsummary_new!D$1,Data!$T:$T,accountsummary_new!$B85)</f>
        <v>0</v>
      </c>
    </row>
    <row r="86" spans="1:7" x14ac:dyDescent="0.15">
      <c r="A86" t="str">
        <f t="shared" si="2"/>
        <v>7</v>
      </c>
      <c r="B86" s="121" t="s">
        <v>117</v>
      </c>
      <c r="C86" t="s">
        <v>49</v>
      </c>
      <c r="D86" s="24">
        <f>SUMIFS(Data!$F:$F,Data!$T:$T,accountsummary_new!$B86,Data!$A:$A,accountsummary_new!$D$1)</f>
        <v>0</v>
      </c>
      <c r="E86" s="24">
        <f>SUMIFS(Data!$G:$G,Data!$T:$T,accountsummary_new!$B86,Data!$A:$A,accountsummary_new!$D$1)</f>
        <v>0</v>
      </c>
      <c r="F86" s="24">
        <f>SUMIFS(Data!$H:$H,Data!$T:$T,accountsummary_new!$B86,Data!$A:$A,accountsummary_new!$D$1)</f>
        <v>0</v>
      </c>
      <c r="G86" s="24">
        <f>SUMIFS(Data!$P:$P,Data!$A:$A,accountsummary_new!D$1,Data!$T:$T,accountsummary_new!$B86)</f>
        <v>0</v>
      </c>
    </row>
    <row r="87" spans="1:7" x14ac:dyDescent="0.15">
      <c r="A87" t="str">
        <f t="shared" si="2"/>
        <v>7</v>
      </c>
      <c r="B87" s="121" t="s">
        <v>373</v>
      </c>
      <c r="C87" t="s">
        <v>49</v>
      </c>
      <c r="D87" s="24">
        <f>SUMIFS(Data!$F:$F,Data!$T:$T,accountsummary_new!$B87,Data!$A:$A,accountsummary_new!$D$1)</f>
        <v>0</v>
      </c>
      <c r="E87" s="24">
        <f>SUMIFS(Data!$G:$G,Data!$T:$T,accountsummary_new!$B87,Data!$A:$A,accountsummary_new!$D$1)</f>
        <v>0</v>
      </c>
      <c r="F87" s="24">
        <f>SUMIFS(Data!$H:$H,Data!$T:$T,accountsummary_new!$B87,Data!$A:$A,accountsummary_new!$D$1)</f>
        <v>0</v>
      </c>
      <c r="G87" s="24">
        <f>SUMIFS(Data!$P:$P,Data!$A:$A,accountsummary_new!D$1,Data!$T:$T,accountsummary_new!$B87)</f>
        <v>0</v>
      </c>
    </row>
    <row r="88" spans="1:7" x14ac:dyDescent="0.15">
      <c r="A88" t="str">
        <f t="shared" si="2"/>
        <v>7</v>
      </c>
      <c r="B88" s="121" t="s">
        <v>118</v>
      </c>
      <c r="C88" t="s">
        <v>36</v>
      </c>
      <c r="D88" s="24">
        <f>SUMIFS(Data!$F:$F,Data!$T:$T,accountsummary_new!$B88,Data!$A:$A,accountsummary_new!$D$1)</f>
        <v>0</v>
      </c>
      <c r="E88" s="24">
        <f>SUMIFS(Data!$G:$G,Data!$T:$T,accountsummary_new!$B88,Data!$A:$A,accountsummary_new!$D$1)</f>
        <v>0</v>
      </c>
      <c r="F88" s="24">
        <f>SUMIFS(Data!$H:$H,Data!$T:$T,accountsummary_new!$B88,Data!$A:$A,accountsummary_new!$D$1)</f>
        <v>0</v>
      </c>
      <c r="G88" s="24">
        <f>SUMIFS(Data!$P:$P,Data!$A:$A,accountsummary_new!D$1,Data!$T:$T,accountsummary_new!$B88)</f>
        <v>0</v>
      </c>
    </row>
    <row r="89" spans="1:7" x14ac:dyDescent="0.15">
      <c r="A89" t="str">
        <f t="shared" si="2"/>
        <v>7</v>
      </c>
      <c r="B89" s="121" t="s">
        <v>119</v>
      </c>
      <c r="C89" t="s">
        <v>49</v>
      </c>
      <c r="D89" s="24">
        <f>SUMIFS(Data!$F:$F,Data!$T:$T,accountsummary_new!$B89,Data!$A:$A,accountsummary_new!$D$1)</f>
        <v>0</v>
      </c>
      <c r="E89" s="24">
        <f>SUMIFS(Data!$G:$G,Data!$T:$T,accountsummary_new!$B89,Data!$A:$A,accountsummary_new!$D$1)</f>
        <v>0</v>
      </c>
      <c r="F89" s="24">
        <f>SUMIFS(Data!$H:$H,Data!$T:$T,accountsummary_new!$B89,Data!$A:$A,accountsummary_new!$D$1)</f>
        <v>0</v>
      </c>
      <c r="G89" s="24">
        <f>SUMIFS(Data!$P:$P,Data!$A:$A,accountsummary_new!D$1,Data!$T:$T,accountsummary_new!$B89)</f>
        <v>0</v>
      </c>
    </row>
    <row r="90" spans="1:7" x14ac:dyDescent="0.15">
      <c r="A90" t="str">
        <f t="shared" si="2"/>
        <v>7</v>
      </c>
      <c r="B90" s="121" t="s">
        <v>374</v>
      </c>
      <c r="C90" t="s">
        <v>49</v>
      </c>
      <c r="D90" s="24">
        <f>SUMIFS(Data!$F:$F,Data!$T:$T,accountsummary_new!$B90,Data!$A:$A,accountsummary_new!$D$1)</f>
        <v>0</v>
      </c>
      <c r="E90" s="24">
        <f>SUMIFS(Data!$G:$G,Data!$T:$T,accountsummary_new!$B90,Data!$A:$A,accountsummary_new!$D$1)</f>
        <v>0</v>
      </c>
      <c r="F90" s="24">
        <f>SUMIFS(Data!$H:$H,Data!$T:$T,accountsummary_new!$B90,Data!$A:$A,accountsummary_new!$D$1)</f>
        <v>0</v>
      </c>
      <c r="G90" s="24">
        <f>SUMIFS(Data!$P:$P,Data!$A:$A,accountsummary_new!D$1,Data!$T:$T,accountsummary_new!$B90)</f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B5"/>
  <sheetViews>
    <sheetView workbookViewId="0">
      <selection activeCell="A4" sqref="A4"/>
    </sheetView>
  </sheetViews>
  <sheetFormatPr baseColWidth="10" defaultColWidth="8.83203125" defaultRowHeight="14" x14ac:dyDescent="0.15"/>
  <cols>
    <col min="1" max="1" width="49" bestFit="1" customWidth="1"/>
    <col min="2" max="2" width="34.6640625" customWidth="1"/>
  </cols>
  <sheetData>
    <row r="1" spans="1:2" x14ac:dyDescent="0.15">
      <c r="A1" t="s">
        <v>226</v>
      </c>
    </row>
    <row r="2" spans="1:2" x14ac:dyDescent="0.15">
      <c r="A2" t="s">
        <v>227</v>
      </c>
      <c r="B2" t="s">
        <v>229</v>
      </c>
    </row>
    <row r="3" spans="1:2" x14ac:dyDescent="0.15">
      <c r="A3" t="s">
        <v>228</v>
      </c>
    </row>
    <row r="4" spans="1:2" x14ac:dyDescent="0.15">
      <c r="A4" t="s">
        <v>230</v>
      </c>
    </row>
    <row r="5" spans="1:2" x14ac:dyDescent="0.15">
      <c r="A5" t="s">
        <v>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6:A17"/>
  <sheetViews>
    <sheetView workbookViewId="0">
      <pane ySplit="3" topLeftCell="A4" activePane="bottomLeft" state="frozen"/>
      <selection activeCell="C23" sqref="C23"/>
      <selection pane="bottomLeft" activeCell="A17" sqref="A17"/>
    </sheetView>
  </sheetViews>
  <sheetFormatPr baseColWidth="10" defaultColWidth="8.83203125" defaultRowHeight="14" x14ac:dyDescent="0.15"/>
  <cols>
    <col min="1" max="1" width="26.5" bestFit="1" customWidth="1"/>
  </cols>
  <sheetData>
    <row r="6" spans="1:1" x14ac:dyDescent="0.15">
      <c r="A6" t="s">
        <v>264</v>
      </c>
    </row>
    <row r="7" spans="1:1" x14ac:dyDescent="0.15">
      <c r="A7" t="s">
        <v>258</v>
      </c>
    </row>
    <row r="8" spans="1:1" x14ac:dyDescent="0.15">
      <c r="A8" t="s">
        <v>259</v>
      </c>
    </row>
    <row r="9" spans="1:1" x14ac:dyDescent="0.15">
      <c r="A9" t="s">
        <v>260</v>
      </c>
    </row>
    <row r="10" spans="1:1" x14ac:dyDescent="0.15">
      <c r="A10" t="s">
        <v>267</v>
      </c>
    </row>
    <row r="11" spans="1:1" x14ac:dyDescent="0.15">
      <c r="A11" t="s">
        <v>261</v>
      </c>
    </row>
    <row r="12" spans="1:1" x14ac:dyDescent="0.15">
      <c r="A12" t="s">
        <v>262</v>
      </c>
    </row>
    <row r="13" spans="1:1" x14ac:dyDescent="0.15">
      <c r="A13" t="s">
        <v>263</v>
      </c>
    </row>
    <row r="15" spans="1:1" x14ac:dyDescent="0.15">
      <c r="A15" t="s">
        <v>265</v>
      </c>
    </row>
    <row r="17" spans="1:1" x14ac:dyDescent="0.15">
      <c r="A17" t="s"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509BB4"/>
  </sheetPr>
  <dimension ref="A1:AO80"/>
  <sheetViews>
    <sheetView tabSelected="1" view="pageBreakPreview" zoomScale="83" zoomScaleNormal="68" zoomScaleSheetLayoutView="44" workbookViewId="0">
      <pane xSplit="31" ySplit="50" topLeftCell="AF51" activePane="bottomRight" state="frozen"/>
      <selection pane="topRight" activeCell="AF1" sqref="AF1"/>
      <selection pane="bottomLeft" activeCell="A51" sqref="A51"/>
      <selection pane="bottomRight" activeCell="AH14" sqref="AH14"/>
    </sheetView>
  </sheetViews>
  <sheetFormatPr baseColWidth="10" defaultColWidth="9" defaultRowHeight="14" x14ac:dyDescent="0.15"/>
  <cols>
    <col min="1" max="1" width="14" customWidth="1"/>
    <col min="9" max="9" width="11.33203125" customWidth="1"/>
    <col min="10" max="16" width="12.33203125" customWidth="1"/>
    <col min="23" max="23" width="9" customWidth="1"/>
    <col min="24" max="24" width="18.6640625" customWidth="1"/>
    <col min="29" max="29" width="3.5" customWidth="1"/>
    <col min="30" max="30" width="14" customWidth="1"/>
    <col min="31" max="31" width="4.1640625" style="32" customWidth="1"/>
    <col min="32" max="16384" width="9" style="32"/>
  </cols>
  <sheetData>
    <row r="1" spans="1:41" x14ac:dyDescent="0.1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120"/>
      <c r="Z1" s="49"/>
      <c r="AA1" s="49"/>
      <c r="AB1" s="49"/>
      <c r="AC1" s="49"/>
      <c r="AD1" s="4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</row>
    <row r="2" spans="1:41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</row>
    <row r="3" spans="1:41" x14ac:dyDescent="0.1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30"/>
      <c r="AF3" s="119"/>
      <c r="AG3" s="119"/>
      <c r="AH3" s="119"/>
      <c r="AI3" s="119"/>
      <c r="AJ3" s="119"/>
      <c r="AK3" s="119"/>
      <c r="AL3" s="119"/>
      <c r="AM3" s="119"/>
      <c r="AN3" s="119"/>
      <c r="AO3" s="119"/>
    </row>
    <row r="4" spans="1:41" ht="14.25" customHeight="1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18" t="str">
        <f ca="1">Data!W37</f>
        <v xml:space="preserve">202302: CFR; Below average credit facility - Very high utilisation (D4) (low financial headroom), perc.of S/T loans is 10,1%, ratio of FX cash is 48,5%, perc.of factoring is 23,2%, perc.of leasing is 48,5%, </v>
      </c>
      <c r="Z4" s="419"/>
      <c r="AA4" s="419"/>
      <c r="AB4" s="419"/>
      <c r="AC4" s="419"/>
      <c r="AD4" s="420"/>
      <c r="AE4" s="430" t="str">
        <f ca="1">Y4</f>
        <v xml:space="preserve">202302: CFR; Below average credit facility - Very high utilisation (D4) (low financial headroom), perc.of S/T loans is 10,1%, ratio of FX cash is 48,5%, perc.of factoring is 23,2%, perc.of leasing is 48,5%, </v>
      </c>
      <c r="AF4" s="119" t="s">
        <v>215</v>
      </c>
      <c r="AG4" s="119"/>
      <c r="AH4" s="119"/>
      <c r="AI4" s="119"/>
      <c r="AJ4" s="119"/>
      <c r="AK4" s="119"/>
      <c r="AL4" s="119"/>
      <c r="AM4" s="119"/>
      <c r="AN4" s="119"/>
      <c r="AO4" s="119"/>
    </row>
    <row r="5" spans="1:41" ht="14.25" customHeight="1" x14ac:dyDescent="0.1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21"/>
      <c r="Z5" s="422"/>
      <c r="AA5" s="422"/>
      <c r="AB5" s="422"/>
      <c r="AC5" s="422"/>
      <c r="AD5" s="423"/>
      <c r="AE5" s="430"/>
      <c r="AF5" s="119"/>
      <c r="AG5" s="119"/>
      <c r="AH5" s="119"/>
      <c r="AI5" s="119"/>
      <c r="AJ5" s="119"/>
      <c r="AK5" s="119"/>
      <c r="AL5" s="119"/>
      <c r="AM5" s="119"/>
      <c r="AN5" s="119"/>
      <c r="AO5" s="119"/>
    </row>
    <row r="6" spans="1:41" ht="14.25" customHeight="1" x14ac:dyDescent="0.1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21"/>
      <c r="Z6" s="422"/>
      <c r="AA6" s="422"/>
      <c r="AB6" s="422"/>
      <c r="AC6" s="422"/>
      <c r="AD6" s="423"/>
      <c r="AE6" s="430"/>
      <c r="AF6" s="119"/>
      <c r="AG6" s="119"/>
      <c r="AH6" s="119"/>
      <c r="AI6" s="119"/>
      <c r="AJ6" s="119"/>
      <c r="AK6" s="119"/>
      <c r="AL6" s="119"/>
      <c r="AM6" s="119"/>
      <c r="AN6" s="119"/>
      <c r="AO6" s="119"/>
    </row>
    <row r="7" spans="1:41" ht="14.25" customHeight="1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21"/>
      <c r="Z7" s="422"/>
      <c r="AA7" s="422"/>
      <c r="AB7" s="422"/>
      <c r="AC7" s="422"/>
      <c r="AD7" s="423"/>
      <c r="AE7" s="430"/>
      <c r="AF7" s="119"/>
      <c r="AG7" s="119"/>
      <c r="AH7" s="119"/>
      <c r="AI7" s="119"/>
      <c r="AJ7" s="119"/>
      <c r="AK7" s="119"/>
      <c r="AL7" s="119"/>
      <c r="AM7" s="119"/>
      <c r="AN7" s="119"/>
      <c r="AO7" s="119"/>
    </row>
    <row r="8" spans="1:41" ht="14.25" customHeight="1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21"/>
      <c r="Z8" s="422"/>
      <c r="AA8" s="422"/>
      <c r="AB8" s="422"/>
      <c r="AC8" s="422"/>
      <c r="AD8" s="423"/>
      <c r="AE8" s="430"/>
      <c r="AF8" s="119"/>
      <c r="AG8" s="119"/>
      <c r="AH8" s="119"/>
      <c r="AI8" s="119"/>
      <c r="AJ8" s="119"/>
      <c r="AK8" s="119"/>
      <c r="AL8" s="119"/>
      <c r="AM8" s="119"/>
      <c r="AN8" s="119"/>
      <c r="AO8" s="119"/>
    </row>
    <row r="9" spans="1:41" ht="14.25" customHeight="1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21"/>
      <c r="Z9" s="422"/>
      <c r="AA9" s="422"/>
      <c r="AB9" s="422"/>
      <c r="AC9" s="422"/>
      <c r="AD9" s="423"/>
      <c r="AE9" s="430"/>
      <c r="AF9" s="119"/>
      <c r="AG9" s="119"/>
      <c r="AH9" s="119"/>
      <c r="AI9" s="119"/>
      <c r="AJ9" s="119"/>
      <c r="AK9" s="119"/>
      <c r="AL9" s="119"/>
      <c r="AM9" s="119"/>
      <c r="AN9" s="119"/>
      <c r="AO9" s="119"/>
    </row>
    <row r="10" spans="1:41" ht="14.25" customHeight="1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21"/>
      <c r="Z10" s="422"/>
      <c r="AA10" s="422"/>
      <c r="AB10" s="422"/>
      <c r="AC10" s="422"/>
      <c r="AD10" s="423"/>
      <c r="AE10" s="430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</row>
    <row r="11" spans="1:41" ht="14.25" customHeight="1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21"/>
      <c r="Z11" s="422"/>
      <c r="AA11" s="422"/>
      <c r="AB11" s="422"/>
      <c r="AC11" s="422"/>
      <c r="AD11" s="423"/>
      <c r="AE11" s="430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</row>
    <row r="12" spans="1:41" ht="14.25" customHeight="1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21"/>
      <c r="Z12" s="422"/>
      <c r="AA12" s="422"/>
      <c r="AB12" s="422"/>
      <c r="AC12" s="422"/>
      <c r="AD12" s="423"/>
      <c r="AE12" s="430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</row>
    <row r="13" spans="1:41" ht="14.25" customHeight="1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21"/>
      <c r="Z13" s="422"/>
      <c r="AA13" s="422"/>
      <c r="AB13" s="422"/>
      <c r="AC13" s="422"/>
      <c r="AD13" s="423"/>
      <c r="AE13" s="430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</row>
    <row r="14" spans="1:41" ht="14.25" customHeight="1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21"/>
      <c r="Z14" s="422"/>
      <c r="AA14" s="422"/>
      <c r="AB14" s="422"/>
      <c r="AC14" s="422"/>
      <c r="AD14" s="423"/>
      <c r="AE14" s="430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</row>
    <row r="15" spans="1:41" ht="14.25" customHeight="1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21"/>
      <c r="Z15" s="422"/>
      <c r="AA15" s="422"/>
      <c r="AB15" s="422"/>
      <c r="AC15" s="422"/>
      <c r="AD15" s="423"/>
      <c r="AE15" s="430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</row>
    <row r="16" spans="1:41" ht="14.25" customHeight="1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21"/>
      <c r="Z16" s="422"/>
      <c r="AA16" s="422"/>
      <c r="AB16" s="422"/>
      <c r="AC16" s="422"/>
      <c r="AD16" s="423"/>
      <c r="AE16" s="430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</row>
    <row r="17" spans="1:41" ht="14.25" customHeight="1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21"/>
      <c r="Z17" s="422"/>
      <c r="AA17" s="422"/>
      <c r="AB17" s="422"/>
      <c r="AC17" s="422"/>
      <c r="AD17" s="423"/>
      <c r="AE17" s="430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</row>
    <row r="18" spans="1:41" ht="14.25" customHeight="1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21"/>
      <c r="Z18" s="422"/>
      <c r="AA18" s="422"/>
      <c r="AB18" s="422"/>
      <c r="AC18" s="422"/>
      <c r="AD18" s="423"/>
      <c r="AE18" s="430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</row>
    <row r="19" spans="1:41" ht="14.25" customHeight="1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21"/>
      <c r="Z19" s="422"/>
      <c r="AA19" s="422"/>
      <c r="AB19" s="422"/>
      <c r="AC19" s="422"/>
      <c r="AD19" s="423"/>
      <c r="AE19" s="430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</row>
    <row r="20" spans="1:41" ht="14.25" customHeight="1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21"/>
      <c r="Z20" s="422"/>
      <c r="AA20" s="422"/>
      <c r="AB20" s="422"/>
      <c r="AC20" s="422"/>
      <c r="AD20" s="423"/>
      <c r="AE20" s="430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</row>
    <row r="21" spans="1:41" ht="14.25" customHeight="1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21"/>
      <c r="Z21" s="422"/>
      <c r="AA21" s="422"/>
      <c r="AB21" s="422"/>
      <c r="AC21" s="422"/>
      <c r="AD21" s="423"/>
      <c r="AE21" s="430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</row>
    <row r="22" spans="1:41" ht="14.25" customHeight="1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21"/>
      <c r="Z22" s="422"/>
      <c r="AA22" s="422"/>
      <c r="AB22" s="422"/>
      <c r="AC22" s="422"/>
      <c r="AD22" s="423"/>
      <c r="AE22" s="430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</row>
    <row r="23" spans="1:41" ht="14.25" customHeight="1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21"/>
      <c r="Z23" s="422"/>
      <c r="AA23" s="422"/>
      <c r="AB23" s="422"/>
      <c r="AC23" s="422"/>
      <c r="AD23" s="423"/>
      <c r="AE23" s="430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</row>
    <row r="24" spans="1:41" ht="14.25" customHeight="1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21"/>
      <c r="Z24" s="422"/>
      <c r="AA24" s="422"/>
      <c r="AB24" s="422"/>
      <c r="AC24" s="422"/>
      <c r="AD24" s="423"/>
      <c r="AE24" s="430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</row>
    <row r="25" spans="1:41" ht="14.25" customHeight="1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21"/>
      <c r="Z25" s="422"/>
      <c r="AA25" s="422"/>
      <c r="AB25" s="422"/>
      <c r="AC25" s="422"/>
      <c r="AD25" s="423"/>
      <c r="AE25" s="430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</row>
    <row r="26" spans="1:41" ht="14.25" customHeight="1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21"/>
      <c r="Z26" s="422"/>
      <c r="AA26" s="422"/>
      <c r="AB26" s="422"/>
      <c r="AC26" s="422"/>
      <c r="AD26" s="423"/>
      <c r="AE26" s="431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</row>
    <row r="27" spans="1:41" ht="14.25" customHeight="1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24"/>
      <c r="Z27" s="425"/>
      <c r="AA27" s="425"/>
      <c r="AB27" s="425"/>
      <c r="AC27" s="425"/>
      <c r="AD27" s="426"/>
      <c r="AE27" s="430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</row>
    <row r="28" spans="1:41" ht="14.25" customHeight="1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19" t="str">
        <f ca="1">Data!W41</f>
        <v>Significant interest payment delays (over threshold)   Restructured loans; total amount is 10,33m try for last 3 months.</v>
      </c>
      <c r="Z28" s="419"/>
      <c r="AA28" s="419"/>
      <c r="AB28" s="419"/>
      <c r="AC28" s="419"/>
      <c r="AD28" s="419"/>
      <c r="AE28" s="430" t="str">
        <f ca="1">Y28</f>
        <v>Significant interest payment delays (over threshold)   Restructured loans; total amount is 10,33m try for last 3 months.</v>
      </c>
      <c r="AF28" s="119"/>
      <c r="AG28" s="119" t="s">
        <v>215</v>
      </c>
      <c r="AH28" s="119"/>
      <c r="AI28" s="119"/>
      <c r="AJ28" s="119"/>
      <c r="AK28" s="119"/>
      <c r="AL28" s="119"/>
      <c r="AM28" s="119"/>
      <c r="AN28" s="119"/>
      <c r="AO28" s="119"/>
    </row>
    <row r="29" spans="1:41" ht="14.25" customHeight="1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29"/>
      <c r="Z29" s="429"/>
      <c r="AA29" s="429"/>
      <c r="AB29" s="429"/>
      <c r="AC29" s="429"/>
      <c r="AD29" s="429"/>
      <c r="AE29" s="26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</row>
    <row r="30" spans="1:41" ht="14.25" customHeight="1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29"/>
      <c r="Z30" s="429"/>
      <c r="AA30" s="429"/>
      <c r="AB30" s="429"/>
      <c r="AC30" s="429"/>
      <c r="AD30" s="429"/>
      <c r="AE30" s="26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</row>
    <row r="31" spans="1:41" ht="14.25" customHeigh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29"/>
      <c r="Z31" s="429"/>
      <c r="AA31" s="429"/>
      <c r="AB31" s="429"/>
      <c r="AC31" s="429"/>
      <c r="AD31" s="429"/>
      <c r="AE31" s="26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</row>
    <row r="32" spans="1:41" ht="14.25" customHeight="1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29"/>
      <c r="Z32" s="429"/>
      <c r="AA32" s="429"/>
      <c r="AB32" s="429"/>
      <c r="AC32" s="429"/>
      <c r="AD32" s="42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</row>
    <row r="33" spans="1:41" ht="14.25" customHeight="1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29"/>
      <c r="Z33" s="429"/>
      <c r="AA33" s="429"/>
      <c r="AB33" s="429"/>
      <c r="AC33" s="429"/>
      <c r="AD33" s="42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</row>
    <row r="34" spans="1:41" ht="14.25" customHeight="1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29"/>
      <c r="Z34" s="429"/>
      <c r="AA34" s="429"/>
      <c r="AB34" s="429"/>
      <c r="AC34" s="429"/>
      <c r="AD34" s="42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</row>
    <row r="35" spans="1:41" ht="14.25" customHeight="1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29"/>
      <c r="Z35" s="429"/>
      <c r="AA35" s="429"/>
      <c r="AB35" s="429"/>
      <c r="AC35" s="429"/>
      <c r="AD35" s="42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</row>
    <row r="36" spans="1:41" ht="14.2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29"/>
      <c r="Z36" s="429"/>
      <c r="AA36" s="429"/>
      <c r="AB36" s="429"/>
      <c r="AC36" s="429"/>
      <c r="AD36" s="42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</row>
    <row r="37" spans="1:41" ht="14.25" customHeight="1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29"/>
      <c r="Z37" s="429"/>
      <c r="AA37" s="429"/>
      <c r="AB37" s="429"/>
      <c r="AC37" s="429"/>
      <c r="AD37" s="42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 spans="1:41" ht="14.25" customHeight="1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29"/>
      <c r="Z38" s="429"/>
      <c r="AA38" s="429"/>
      <c r="AB38" s="429"/>
      <c r="AC38" s="429"/>
      <c r="AD38" s="42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</row>
    <row r="39" spans="1:41" ht="14.25" customHeight="1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29"/>
      <c r="Z39" s="429"/>
      <c r="AA39" s="429"/>
      <c r="AB39" s="429"/>
      <c r="AC39" s="429"/>
      <c r="AD39" s="42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</row>
    <row r="40" spans="1:41" ht="14.25" customHeight="1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29"/>
      <c r="Z40" s="429"/>
      <c r="AA40" s="429"/>
      <c r="AB40" s="429"/>
      <c r="AC40" s="429"/>
      <c r="AD40" s="42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</row>
    <row r="41" spans="1:41" ht="14.25" customHeight="1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29"/>
      <c r="Z41" s="429"/>
      <c r="AA41" s="429"/>
      <c r="AB41" s="429"/>
      <c r="AC41" s="429"/>
      <c r="AD41" s="42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</row>
    <row r="42" spans="1:41" ht="14.25" customHeight="1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29"/>
      <c r="Z42" s="429"/>
      <c r="AA42" s="429"/>
      <c r="AB42" s="429"/>
      <c r="AC42" s="429"/>
      <c r="AD42" s="42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</row>
    <row r="43" spans="1:41" ht="14.25" customHeight="1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29"/>
      <c r="Z43" s="429"/>
      <c r="AA43" s="429"/>
      <c r="AB43" s="429"/>
      <c r="AC43" s="429"/>
      <c r="AD43" s="42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</row>
    <row r="44" spans="1:41" ht="14.25" customHeight="1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29"/>
      <c r="Z44" s="429"/>
      <c r="AA44" s="429"/>
      <c r="AB44" s="429"/>
      <c r="AC44" s="429"/>
      <c r="AD44" s="42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</row>
    <row r="45" spans="1:41" ht="14.25" customHeight="1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29"/>
      <c r="Z45" s="429"/>
      <c r="AA45" s="429"/>
      <c r="AB45" s="429"/>
      <c r="AC45" s="429"/>
      <c r="AD45" s="42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</row>
    <row r="46" spans="1:41" ht="14.25" customHeight="1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29"/>
      <c r="Z46" s="429"/>
      <c r="AA46" s="429"/>
      <c r="AB46" s="429"/>
      <c r="AC46" s="429"/>
      <c r="AD46" s="42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</row>
    <row r="47" spans="1:41" ht="14.25" customHeight="1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29"/>
      <c r="Z47" s="429"/>
      <c r="AA47" s="429"/>
      <c r="AB47" s="429"/>
      <c r="AC47" s="429"/>
      <c r="AD47" s="42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</row>
    <row r="48" spans="1:41" ht="21.75" customHeight="1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29"/>
      <c r="Z48" s="429"/>
      <c r="AA48" s="429"/>
      <c r="AB48" s="429"/>
      <c r="AC48" s="429"/>
      <c r="AD48" s="42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</row>
    <row r="49" spans="1:41" ht="15" customHeight="1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29"/>
      <c r="Z49" s="429"/>
      <c r="AA49" s="429"/>
      <c r="AB49" s="429"/>
      <c r="AC49" s="429"/>
      <c r="AD49" s="42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</row>
    <row r="50" spans="1:41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29"/>
      <c r="Z50" s="429"/>
      <c r="AA50" s="429"/>
      <c r="AB50" s="429"/>
      <c r="AC50" s="429"/>
      <c r="AD50" s="42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</row>
    <row r="51" spans="1:4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</row>
    <row r="52" spans="1:4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</row>
    <row r="53" spans="1:41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</row>
    <row r="54" spans="1:41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</row>
    <row r="55" spans="1:41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</row>
    <row r="56" spans="1:41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</row>
    <row r="57" spans="1:41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</row>
    <row r="58" spans="1:41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</row>
    <row r="59" spans="1:41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</row>
    <row r="60" spans="1:41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</row>
    <row r="61" spans="1:41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</row>
    <row r="62" spans="1:41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</row>
    <row r="63" spans="1:41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</row>
    <row r="64" spans="1:41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</row>
    <row r="65" spans="1:41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</row>
    <row r="66" spans="1:41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</row>
    <row r="67" spans="1:41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</row>
    <row r="68" spans="1:41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</row>
    <row r="69" spans="1:41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</row>
    <row r="70" spans="1:41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</row>
    <row r="71" spans="1:41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spans="1:41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spans="1:41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 spans="1:41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</row>
    <row r="75" spans="1:41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</row>
    <row r="76" spans="1:41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spans="1:41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 spans="1:41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</row>
  </sheetData>
  <mergeCells count="2">
    <mergeCell ref="Y4:AD27"/>
    <mergeCell ref="Y28:AD50"/>
  </mergeCells>
  <printOptions horizontalCentered="1" verticalCentered="1"/>
  <pageMargins left="0.7" right="0.7" top="0.75" bottom="0.75" header="0.3" footer="0.3"/>
  <pageSetup scale="48" orientation="landscape" cellComments="atEnd" horizontalDpi="1200" verticalDpi="1200" r:id="rId1"/>
  <colBreaks count="1" manualBreakCount="1">
    <brk id="2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1]!Macro16">
                <anchor moveWithCells="1" sizeWithCells="1">
                  <from>
                    <xdr:col>24</xdr:col>
                    <xdr:colOff>63500</xdr:colOff>
                    <xdr:row>25</xdr:row>
                    <xdr:rowOff>38100</xdr:rowOff>
                  </from>
                  <to>
                    <xdr:col>25</xdr:col>
                    <xdr:colOff>127000</xdr:colOff>
                    <xdr:row>26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Pict="0" macro="[1]!Macro17">
                <anchor moveWithCells="1" sizeWithCells="1">
                  <from>
                    <xdr:col>24</xdr:col>
                    <xdr:colOff>101600</xdr:colOff>
                    <xdr:row>47</xdr:row>
                    <xdr:rowOff>165100</xdr:rowOff>
                  </from>
                  <to>
                    <xdr:col>25</xdr:col>
                    <xdr:colOff>152400</xdr:colOff>
                    <xdr:row>48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Button 4">
              <controlPr defaultSize="0" print="0" autoFill="0" autoPict="0" macro="[1]!Macro18">
                <anchor moveWithCells="1" sizeWithCells="1">
                  <from>
                    <xdr:col>26</xdr:col>
                    <xdr:colOff>38100</xdr:colOff>
                    <xdr:row>47</xdr:row>
                    <xdr:rowOff>152400</xdr:rowOff>
                  </from>
                  <to>
                    <xdr:col>27</xdr:col>
                    <xdr:colOff>393700</xdr:colOff>
                    <xdr:row>48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8FB9AA"/>
  </sheetPr>
  <dimension ref="A1:O40"/>
  <sheetViews>
    <sheetView showGridLines="0" zoomScale="109" zoomScaleNormal="60" workbookViewId="0">
      <pane xSplit="10" ySplit="38" topLeftCell="K39" activePane="bottomRight" state="frozen"/>
      <selection pane="topRight" activeCell="K1" sqref="K1"/>
      <selection pane="bottomLeft" activeCell="A39" sqref="A39"/>
      <selection pane="bottomRight" activeCell="L3" sqref="L3"/>
    </sheetView>
  </sheetViews>
  <sheetFormatPr baseColWidth="10" defaultColWidth="8.83203125" defaultRowHeight="16" x14ac:dyDescent="0.25"/>
  <cols>
    <col min="1" max="1" width="17.33203125" style="433" bestFit="1" customWidth="1"/>
    <col min="2" max="7" width="21.83203125" style="433" customWidth="1"/>
    <col min="8" max="8" width="15.5" style="433" bestFit="1" customWidth="1"/>
    <col min="9" max="9" width="11" style="433" customWidth="1"/>
    <col min="10" max="16384" width="8.83203125" style="433"/>
  </cols>
  <sheetData>
    <row r="1" spans="1:15" ht="12.75" customHeight="1" x14ac:dyDescent="0.25">
      <c r="A1" s="432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</row>
    <row r="2" spans="1:15" ht="12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</row>
    <row r="3" spans="1:15" ht="12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</row>
    <row r="4" spans="1:15" x14ac:dyDescent="0.25">
      <c r="A4" s="432"/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</row>
    <row r="5" spans="1:15" x14ac:dyDescent="0.25">
      <c r="A5" s="432"/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</row>
    <row r="6" spans="1:15" x14ac:dyDescent="0.25">
      <c r="A6" s="432"/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</row>
    <row r="7" spans="1:15" x14ac:dyDescent="0.25">
      <c r="A7" s="432"/>
      <c r="B7" s="432"/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</row>
    <row r="8" spans="1:15" x14ac:dyDescent="0.25">
      <c r="A8" s="432"/>
      <c r="B8" s="432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</row>
    <row r="9" spans="1:15" x14ac:dyDescent="0.25">
      <c r="A9" s="432"/>
      <c r="B9" s="432"/>
      <c r="C9" s="432"/>
      <c r="D9" s="432"/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</row>
    <row r="10" spans="1:15" x14ac:dyDescent="0.25">
      <c r="A10" s="432"/>
      <c r="B10" s="432"/>
      <c r="C10" s="432"/>
      <c r="D10" s="432"/>
      <c r="E10" s="432"/>
      <c r="F10" s="432"/>
      <c r="G10" s="432"/>
      <c r="H10" s="432"/>
      <c r="I10" s="432"/>
      <c r="J10" s="432"/>
      <c r="K10" s="432"/>
      <c r="L10" s="432"/>
      <c r="M10" s="432"/>
      <c r="N10" s="432"/>
      <c r="O10" s="432"/>
    </row>
    <row r="11" spans="1:15" x14ac:dyDescent="0.25">
      <c r="A11" s="432"/>
      <c r="B11" s="432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</row>
    <row r="12" spans="1:15" x14ac:dyDescent="0.25">
      <c r="A12" s="432"/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</row>
    <row r="13" spans="1:15" x14ac:dyDescent="0.25">
      <c r="A13" s="432"/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</row>
    <row r="14" spans="1:15" x14ac:dyDescent="0.25">
      <c r="A14" s="432"/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432"/>
    </row>
    <row r="15" spans="1:15" x14ac:dyDescent="0.25">
      <c r="A15" s="432"/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</row>
    <row r="16" spans="1:15" x14ac:dyDescent="0.25">
      <c r="A16" s="432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432"/>
      <c r="M16" s="432"/>
      <c r="N16" s="432"/>
      <c r="O16" s="432"/>
    </row>
    <row r="17" spans="1:15" x14ac:dyDescent="0.25">
      <c r="A17" s="432"/>
      <c r="B17" s="432"/>
      <c r="C17" s="432"/>
      <c r="D17" s="432"/>
      <c r="E17" s="432"/>
      <c r="F17" s="432"/>
      <c r="G17" s="432"/>
      <c r="H17" s="432"/>
      <c r="I17" s="432"/>
      <c r="J17" s="432"/>
      <c r="K17" s="432"/>
      <c r="L17" s="432"/>
      <c r="M17" s="432"/>
      <c r="N17" s="432"/>
      <c r="O17" s="432"/>
    </row>
    <row r="18" spans="1:15" x14ac:dyDescent="0.25">
      <c r="A18" s="432"/>
      <c r="B18" s="432"/>
      <c r="C18" s="432"/>
      <c r="D18" s="432"/>
      <c r="E18" s="432"/>
      <c r="F18" s="432"/>
      <c r="G18" s="432"/>
      <c r="H18" s="432"/>
      <c r="I18" s="432"/>
      <c r="J18" s="432"/>
      <c r="K18" s="432"/>
      <c r="L18" s="432"/>
      <c r="M18" s="432"/>
      <c r="N18" s="432"/>
      <c r="O18" s="432"/>
    </row>
    <row r="19" spans="1:15" x14ac:dyDescent="0.25">
      <c r="A19" s="432"/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</row>
    <row r="20" spans="1:15" ht="17" thickBot="1" x14ac:dyDescent="0.3">
      <c r="A20" s="432"/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</row>
    <row r="21" spans="1:15" s="435" customFormat="1" ht="17" thickBot="1" x14ac:dyDescent="0.3">
      <c r="A21" s="445" t="s">
        <v>250</v>
      </c>
      <c r="B21" s="446" t="str">
        <f>Details!B99</f>
        <v>TOTAL UTILISATION</v>
      </c>
      <c r="C21" s="446" t="str">
        <f>Details!C99</f>
        <v>HEADROOM</v>
      </c>
      <c r="D21" s="446" t="str">
        <f>Details!D99</f>
        <v>LIMIT</v>
      </c>
      <c r="E21" s="446" t="str">
        <f>Details!E99</f>
        <v>0-12</v>
      </c>
      <c r="F21" s="446" t="str">
        <f>Details!F99</f>
        <v>12-24</v>
      </c>
      <c r="G21" s="446" t="str">
        <f>Details!G99</f>
        <v>24+</v>
      </c>
      <c r="H21" s="446" t="str">
        <f>Details!H99</f>
        <v>Non-Cash Loans</v>
      </c>
      <c r="I21" s="446" t="str">
        <f>Details!I99</f>
        <v>Headroom</v>
      </c>
      <c r="J21" s="434"/>
      <c r="K21" s="434"/>
      <c r="L21" s="434"/>
      <c r="M21" s="434"/>
      <c r="N21" s="434"/>
      <c r="O21" s="434"/>
    </row>
    <row r="22" spans="1:15" x14ac:dyDescent="0.25">
      <c r="A22" s="447" t="str">
        <f>Details!A102</f>
        <v>202203</v>
      </c>
      <c r="B22" s="436">
        <f>Details!B102</f>
        <v>3332100</v>
      </c>
      <c r="C22" s="436">
        <f>Details!C102</f>
        <v>1127458</v>
      </c>
      <c r="D22" s="436">
        <f>Details!D102</f>
        <v>4459558</v>
      </c>
      <c r="E22" s="436">
        <f>Details!E102</f>
        <v>859758</v>
      </c>
      <c r="F22" s="436">
        <f>Details!F102</f>
        <v>0</v>
      </c>
      <c r="G22" s="436">
        <f>Details!G102</f>
        <v>2472342</v>
      </c>
      <c r="H22" s="437">
        <f>Details!H102</f>
        <v>0.74718167136743152</v>
      </c>
      <c r="I22" s="438">
        <f>Details!I102</f>
        <v>0.25281832863256848</v>
      </c>
      <c r="J22" s="432"/>
      <c r="K22" s="432"/>
      <c r="L22" s="432"/>
      <c r="M22" s="432"/>
      <c r="N22" s="432"/>
      <c r="O22" s="432"/>
    </row>
    <row r="23" spans="1:15" x14ac:dyDescent="0.25">
      <c r="A23" s="448" t="str">
        <f>Details!A103</f>
        <v>202204</v>
      </c>
      <c r="B23" s="439">
        <f>Details!B103</f>
        <v>2436249</v>
      </c>
      <c r="C23" s="439">
        <f>Details!C103</f>
        <v>1204422</v>
      </c>
      <c r="D23" s="439">
        <f>Details!D103</f>
        <v>3640671</v>
      </c>
      <c r="E23" s="439">
        <f>Details!E103</f>
        <v>823044</v>
      </c>
      <c r="F23" s="439">
        <f>Details!F103</f>
        <v>0</v>
      </c>
      <c r="G23" s="439">
        <f>Details!G103</f>
        <v>1613205</v>
      </c>
      <c r="H23" s="440">
        <f>Details!H103</f>
        <v>0.66917581951239213</v>
      </c>
      <c r="I23" s="441">
        <f>Details!I103</f>
        <v>0.33082418048760787</v>
      </c>
      <c r="J23" s="432"/>
      <c r="K23" s="432"/>
      <c r="L23" s="432"/>
      <c r="M23" s="432"/>
      <c r="N23" s="432"/>
      <c r="O23" s="432"/>
    </row>
    <row r="24" spans="1:15" x14ac:dyDescent="0.25">
      <c r="A24" s="448" t="str">
        <f>Details!A104</f>
        <v>202205</v>
      </c>
      <c r="B24" s="439">
        <f>Details!B104</f>
        <v>1700708</v>
      </c>
      <c r="C24" s="439">
        <f>Details!C104</f>
        <v>0</v>
      </c>
      <c r="D24" s="439">
        <f>Details!D104</f>
        <v>1700708</v>
      </c>
      <c r="E24" s="439">
        <f>Details!E104</f>
        <v>334986</v>
      </c>
      <c r="F24" s="439">
        <f>Details!F104</f>
        <v>457356</v>
      </c>
      <c r="G24" s="439">
        <f>Details!G104</f>
        <v>908366</v>
      </c>
      <c r="H24" s="440">
        <f>Details!H104</f>
        <v>1</v>
      </c>
      <c r="I24" s="441">
        <f>Details!I104</f>
        <v>0</v>
      </c>
      <c r="J24" s="432"/>
      <c r="K24" s="432"/>
      <c r="L24" s="432"/>
      <c r="M24" s="432"/>
      <c r="N24" s="432"/>
      <c r="O24" s="432"/>
    </row>
    <row r="25" spans="1:15" x14ac:dyDescent="0.25">
      <c r="A25" s="448" t="str">
        <f>Details!A105</f>
        <v>202206</v>
      </c>
      <c r="B25" s="439">
        <f>Details!B105</f>
        <v>8139511</v>
      </c>
      <c r="C25" s="439">
        <f>Details!C105</f>
        <v>1943200</v>
      </c>
      <c r="D25" s="439">
        <f>Details!D105</f>
        <v>10082711</v>
      </c>
      <c r="E25" s="439">
        <f>Details!E105</f>
        <v>3332653</v>
      </c>
      <c r="F25" s="439">
        <f>Details!F105</f>
        <v>2771808</v>
      </c>
      <c r="G25" s="439">
        <f>Details!G105</f>
        <v>2035050</v>
      </c>
      <c r="H25" s="440">
        <f>Details!H105</f>
        <v>0.8072740555590654</v>
      </c>
      <c r="I25" s="441">
        <f>Details!I105</f>
        <v>0.1927259444409346</v>
      </c>
      <c r="J25" s="432"/>
      <c r="K25" s="432"/>
      <c r="L25" s="432"/>
      <c r="M25" s="432"/>
      <c r="N25" s="432"/>
      <c r="O25" s="432"/>
    </row>
    <row r="26" spans="1:15" x14ac:dyDescent="0.25">
      <c r="A26" s="448" t="str">
        <f>Details!A106</f>
        <v>202207</v>
      </c>
      <c r="B26" s="439">
        <f>Details!B106</f>
        <v>2599188</v>
      </c>
      <c r="C26" s="439">
        <f>Details!C106</f>
        <v>1503760</v>
      </c>
      <c r="D26" s="439">
        <f>Details!D106</f>
        <v>4102948</v>
      </c>
      <c r="E26" s="439">
        <f>Details!E106</f>
        <v>863873</v>
      </c>
      <c r="F26" s="439">
        <f>Details!F106</f>
        <v>844551</v>
      </c>
      <c r="G26" s="439">
        <f>Details!G106</f>
        <v>890764</v>
      </c>
      <c r="H26" s="440">
        <f>Details!H106</f>
        <v>0.63349279591162255</v>
      </c>
      <c r="I26" s="441">
        <f>Details!I106</f>
        <v>0.36650720408837745</v>
      </c>
      <c r="J26" s="432"/>
      <c r="K26" s="432"/>
      <c r="L26" s="432"/>
      <c r="M26" s="432"/>
      <c r="N26" s="432"/>
      <c r="O26" s="432"/>
    </row>
    <row r="27" spans="1:15" x14ac:dyDescent="0.25">
      <c r="A27" s="448" t="str">
        <f>Details!A107</f>
        <v>202208</v>
      </c>
      <c r="B27" s="439">
        <f>Details!B107</f>
        <v>184971</v>
      </c>
      <c r="C27" s="439">
        <f>Details!C107</f>
        <v>1052211</v>
      </c>
      <c r="D27" s="439">
        <f>Details!D107</f>
        <v>1237182</v>
      </c>
      <c r="E27" s="439">
        <f>Details!E107</f>
        <v>184971</v>
      </c>
      <c r="F27" s="439">
        <f>Details!F107</f>
        <v>0</v>
      </c>
      <c r="G27" s="439">
        <f>Details!G107</f>
        <v>0</v>
      </c>
      <c r="H27" s="440">
        <f>Details!H107</f>
        <v>0.14950993467412232</v>
      </c>
      <c r="I27" s="441">
        <f>Details!I107</f>
        <v>0.85049006532587768</v>
      </c>
      <c r="J27" s="432"/>
      <c r="K27" s="432"/>
      <c r="L27" s="432"/>
      <c r="M27" s="432"/>
      <c r="N27" s="432"/>
      <c r="O27" s="432"/>
    </row>
    <row r="28" spans="1:15" x14ac:dyDescent="0.25">
      <c r="A28" s="448" t="str">
        <f>Details!A108</f>
        <v>202209</v>
      </c>
      <c r="B28" s="439">
        <f>Details!B108</f>
        <v>1808551</v>
      </c>
      <c r="C28" s="439">
        <f>Details!C108</f>
        <v>1788920</v>
      </c>
      <c r="D28" s="439">
        <f>Details!D108</f>
        <v>3597471</v>
      </c>
      <c r="E28" s="439">
        <f>Details!E108</f>
        <v>388263</v>
      </c>
      <c r="F28" s="439">
        <f>Details!F108</f>
        <v>1071245</v>
      </c>
      <c r="G28" s="439">
        <f>Details!G108</f>
        <v>349043</v>
      </c>
      <c r="H28" s="440">
        <f>Details!H108</f>
        <v>0.50272844451004606</v>
      </c>
      <c r="I28" s="441">
        <f>Details!I108</f>
        <v>0.49727155548995394</v>
      </c>
      <c r="J28" s="432"/>
      <c r="K28" s="432"/>
      <c r="L28" s="432"/>
      <c r="M28" s="432"/>
      <c r="N28" s="432"/>
      <c r="O28" s="432"/>
    </row>
    <row r="29" spans="1:15" x14ac:dyDescent="0.25">
      <c r="A29" s="448" t="str">
        <f>Details!A109</f>
        <v>202210</v>
      </c>
      <c r="B29" s="439">
        <f>Details!B109</f>
        <v>442038</v>
      </c>
      <c r="C29" s="439">
        <f>Details!C109</f>
        <v>0</v>
      </c>
      <c r="D29" s="439">
        <f>Details!D109</f>
        <v>442038</v>
      </c>
      <c r="E29" s="439">
        <f>Details!E109</f>
        <v>14400</v>
      </c>
      <c r="F29" s="439">
        <f>Details!F109</f>
        <v>0</v>
      </c>
      <c r="G29" s="439">
        <f>Details!G109</f>
        <v>427638</v>
      </c>
      <c r="H29" s="440">
        <f>Details!H109</f>
        <v>1</v>
      </c>
      <c r="I29" s="441">
        <f>Details!I109</f>
        <v>0</v>
      </c>
      <c r="J29" s="432"/>
      <c r="K29" s="432"/>
      <c r="L29" s="432"/>
      <c r="M29" s="432"/>
      <c r="N29" s="432"/>
      <c r="O29" s="432"/>
    </row>
    <row r="30" spans="1:15" x14ac:dyDescent="0.25">
      <c r="A30" s="448" t="str">
        <f>Details!A110</f>
        <v>202211</v>
      </c>
      <c r="B30" s="439">
        <f>Details!B110</f>
        <v>38300</v>
      </c>
      <c r="C30" s="439">
        <f>Details!C110</f>
        <v>346595</v>
      </c>
      <c r="D30" s="439">
        <f>Details!D110</f>
        <v>384895</v>
      </c>
      <c r="E30" s="439">
        <f>Details!E110</f>
        <v>38300</v>
      </c>
      <c r="F30" s="439">
        <f>Details!F110</f>
        <v>0</v>
      </c>
      <c r="G30" s="439">
        <f>Details!G110</f>
        <v>0</v>
      </c>
      <c r="H30" s="440">
        <f>Details!H110</f>
        <v>9.9507657932682944E-2</v>
      </c>
      <c r="I30" s="441">
        <f>Details!I110</f>
        <v>0.9004923420673171</v>
      </c>
      <c r="J30" s="432"/>
      <c r="K30" s="432"/>
      <c r="L30" s="432"/>
      <c r="M30" s="432"/>
      <c r="N30" s="432"/>
      <c r="O30" s="432"/>
    </row>
    <row r="31" spans="1:15" x14ac:dyDescent="0.25">
      <c r="A31" s="448" t="str">
        <f>Details!A111</f>
        <v>202212</v>
      </c>
      <c r="B31" s="439">
        <f>Details!B111</f>
        <v>2430461</v>
      </c>
      <c r="C31" s="439">
        <f>Details!C111</f>
        <v>384240</v>
      </c>
      <c r="D31" s="439">
        <f>Details!D111</f>
        <v>2814701</v>
      </c>
      <c r="E31" s="439">
        <f>Details!E111</f>
        <v>38300</v>
      </c>
      <c r="F31" s="439">
        <f>Details!F111</f>
        <v>0</v>
      </c>
      <c r="G31" s="439">
        <f>Details!G111</f>
        <v>2392161</v>
      </c>
      <c r="H31" s="440">
        <f>Details!H111</f>
        <v>0.86348816446222887</v>
      </c>
      <c r="I31" s="441">
        <f>Details!I111</f>
        <v>0.13651183553777113</v>
      </c>
      <c r="J31" s="432"/>
      <c r="K31" s="432"/>
      <c r="L31" s="432"/>
      <c r="M31" s="432"/>
      <c r="N31" s="432"/>
      <c r="O31" s="432"/>
    </row>
    <row r="32" spans="1:15" x14ac:dyDescent="0.25">
      <c r="A32" s="448" t="str">
        <f>Details!A112</f>
        <v>202301</v>
      </c>
      <c r="B32" s="439">
        <f>Details!B112</f>
        <v>1457351</v>
      </c>
      <c r="C32" s="439">
        <f>Details!C112</f>
        <v>2008391</v>
      </c>
      <c r="D32" s="439">
        <f>Details!D112</f>
        <v>3465742</v>
      </c>
      <c r="E32" s="439">
        <f>Details!E112</f>
        <v>178392</v>
      </c>
      <c r="F32" s="439">
        <f>Details!F112</f>
        <v>966820</v>
      </c>
      <c r="G32" s="439">
        <f>Details!G112</f>
        <v>312139</v>
      </c>
      <c r="H32" s="440">
        <f>Details!H112</f>
        <v>0.42050187232633013</v>
      </c>
      <c r="I32" s="441">
        <f>Details!I112</f>
        <v>0.57949812767366993</v>
      </c>
      <c r="J32" s="432"/>
      <c r="K32" s="432"/>
      <c r="L32" s="432"/>
      <c r="M32" s="432"/>
      <c r="N32" s="432"/>
      <c r="O32" s="432"/>
    </row>
    <row r="33" spans="1:15" ht="17" thickBot="1" x14ac:dyDescent="0.3">
      <c r="A33" s="449" t="str">
        <f>Details!A113</f>
        <v>202302</v>
      </c>
      <c r="B33" s="442">
        <f>Details!B113</f>
        <v>1457351</v>
      </c>
      <c r="C33" s="442">
        <f>Details!C113</f>
        <v>2008391</v>
      </c>
      <c r="D33" s="442">
        <f>Details!D113</f>
        <v>3465742</v>
      </c>
      <c r="E33" s="442">
        <f>Details!E113</f>
        <v>178392</v>
      </c>
      <c r="F33" s="442">
        <f>Details!F113</f>
        <v>966820</v>
      </c>
      <c r="G33" s="442">
        <f>Details!G113</f>
        <v>312139</v>
      </c>
      <c r="H33" s="443">
        <f>Details!H113</f>
        <v>0.42050187232633013</v>
      </c>
      <c r="I33" s="444">
        <f>Details!I113</f>
        <v>0.57949812767366993</v>
      </c>
      <c r="J33" s="432"/>
      <c r="K33" s="432"/>
      <c r="L33" s="432"/>
      <c r="M33" s="432"/>
      <c r="N33" s="432"/>
      <c r="O33" s="432"/>
    </row>
    <row r="34" spans="1:15" x14ac:dyDescent="0.25">
      <c r="A34" s="432"/>
      <c r="B34" s="432"/>
      <c r="C34" s="432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</row>
    <row r="35" spans="1:15" x14ac:dyDescent="0.25">
      <c r="A35" s="432"/>
      <c r="B35" s="432"/>
      <c r="C35" s="432"/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</row>
    <row r="36" spans="1:15" x14ac:dyDescent="0.25">
      <c r="A36" s="432"/>
      <c r="B36" s="432"/>
      <c r="C36" s="432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</row>
    <row r="37" spans="1:15" x14ac:dyDescent="0.25">
      <c r="A37" s="432"/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</row>
    <row r="38" spans="1:15" x14ac:dyDescent="0.25">
      <c r="A38" s="432"/>
      <c r="B38" s="43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2"/>
    </row>
    <row r="39" spans="1:15" x14ac:dyDescent="0.25">
      <c r="A39" s="432"/>
      <c r="B39" s="432"/>
      <c r="C39" s="432"/>
      <c r="D39" s="432"/>
      <c r="E39" s="432"/>
      <c r="F39" s="432"/>
      <c r="G39" s="432"/>
      <c r="H39" s="432"/>
      <c r="I39" s="432"/>
      <c r="J39" s="432"/>
      <c r="K39" s="432"/>
      <c r="L39" s="432"/>
      <c r="M39" s="432"/>
    </row>
    <row r="40" spans="1:15" x14ac:dyDescent="0.25">
      <c r="A40" s="432"/>
      <c r="B40" s="432"/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rgb="FF8FB9AA"/>
  </sheetPr>
  <dimension ref="A1:X38"/>
  <sheetViews>
    <sheetView showGridLines="0" zoomScaleNormal="55" workbookViewId="0">
      <pane xSplit="23" ySplit="38" topLeftCell="X39" activePane="bottomRight" state="frozen"/>
      <selection pane="topRight" activeCell="X1" sqref="X1"/>
      <selection pane="bottomLeft" activeCell="A38" sqref="A38"/>
      <selection pane="bottomRight"/>
    </sheetView>
  </sheetViews>
  <sheetFormatPr baseColWidth="10" defaultColWidth="8.83203125" defaultRowHeight="14" x14ac:dyDescent="0.15"/>
  <cols>
    <col min="1" max="1" width="7.33203125" customWidth="1"/>
    <col min="2" max="4" width="15.6640625" customWidth="1"/>
    <col min="5" max="5" width="15.33203125" bestFit="1" customWidth="1"/>
    <col min="6" max="16" width="8" customWidth="1"/>
    <col min="17" max="17" width="2.33203125" customWidth="1"/>
    <col min="18" max="18" width="16" bestFit="1" customWidth="1"/>
    <col min="19" max="19" width="12.83203125" bestFit="1" customWidth="1"/>
    <col min="20" max="20" width="15.1640625" bestFit="1" customWidth="1"/>
    <col min="21" max="21" width="14.83203125" customWidth="1"/>
  </cols>
  <sheetData>
    <row r="1" spans="1:24" ht="15" thickBot="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W1" s="49"/>
      <c r="X1" s="49"/>
    </row>
    <row r="2" spans="1:24" ht="15.75" customHeight="1" thickBot="1" x14ac:dyDescent="0.25">
      <c r="A2" s="350" t="s">
        <v>127</v>
      </c>
      <c r="B2" s="334" t="s">
        <v>313</v>
      </c>
      <c r="C2" s="333" t="s">
        <v>314</v>
      </c>
      <c r="D2" s="332" t="s">
        <v>315</v>
      </c>
      <c r="E2" s="335" t="s">
        <v>156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393" t="str">
        <f>Details!A79</f>
        <v>202012</v>
      </c>
      <c r="T2" s="394" t="str">
        <f>Details!A80</f>
        <v>202112</v>
      </c>
      <c r="U2" s="395" t="str">
        <f>Details!A81</f>
        <v>202212</v>
      </c>
      <c r="V2" s="49"/>
      <c r="W2" s="49"/>
      <c r="X2" s="49"/>
    </row>
    <row r="3" spans="1:24" ht="15.75" customHeight="1" thickBot="1" x14ac:dyDescent="0.25">
      <c r="A3" s="339" t="str">
        <f>Details!A42</f>
        <v>202012</v>
      </c>
      <c r="B3" s="338">
        <f>Details!E117</f>
        <v>1330460</v>
      </c>
      <c r="C3" s="337">
        <f>Details!F117</f>
        <v>749815</v>
      </c>
      <c r="D3" s="336">
        <f>Details!G117</f>
        <v>5167104</v>
      </c>
      <c r="E3" s="358">
        <f>SUM(B3:D3)</f>
        <v>7247379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391" t="s">
        <v>335</v>
      </c>
      <c r="S3" s="387">
        <f>Details!B79</f>
        <v>1348260</v>
      </c>
      <c r="T3" s="389">
        <f>Details!B80</f>
        <v>723985</v>
      </c>
      <c r="U3" s="388">
        <f>Details!B81</f>
        <v>3398028</v>
      </c>
      <c r="V3" s="49"/>
      <c r="W3" s="49"/>
      <c r="X3" s="49"/>
    </row>
    <row r="4" spans="1:24" ht="15.75" customHeight="1" thickBot="1" x14ac:dyDescent="0.25">
      <c r="A4" s="355" t="str">
        <f>Details!A43</f>
        <v>202112</v>
      </c>
      <c r="B4" s="352">
        <f>Details!E118</f>
        <v>550366</v>
      </c>
      <c r="C4" s="348">
        <f>Details!F118</f>
        <v>59335</v>
      </c>
      <c r="D4" s="344">
        <f>Details!G118</f>
        <v>3847518</v>
      </c>
      <c r="E4" s="341">
        <f t="shared" ref="E4:E16" si="0">SUM(B4:D4)</f>
        <v>4457219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392" t="s">
        <v>336</v>
      </c>
      <c r="S4" s="385">
        <f>Details!C79</f>
        <v>5916919</v>
      </c>
      <c r="T4" s="390">
        <f>Details!C80</f>
        <v>8630450</v>
      </c>
      <c r="U4" s="386">
        <f>Details!C81</f>
        <v>6546086</v>
      </c>
      <c r="V4" s="49"/>
      <c r="W4" s="49"/>
      <c r="X4" s="49"/>
    </row>
    <row r="5" spans="1:24" ht="15.75" customHeight="1" thickBot="1" x14ac:dyDescent="0.25">
      <c r="A5" s="355" t="str">
        <f>Details!A119</f>
        <v>202203</v>
      </c>
      <c r="B5" s="352">
        <f>Details!E119</f>
        <v>5114954</v>
      </c>
      <c r="C5" s="348">
        <f>Details!F119</f>
        <v>3714428</v>
      </c>
      <c r="D5" s="344">
        <f>Details!G119</f>
        <v>8011897</v>
      </c>
      <c r="E5" s="341">
        <f t="shared" si="0"/>
        <v>16841279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U5" s="49"/>
      <c r="V5" s="49"/>
      <c r="W5" s="49"/>
      <c r="X5" s="49"/>
    </row>
    <row r="6" spans="1:24" ht="15.75" customHeight="1" x14ac:dyDescent="0.2">
      <c r="A6" s="355" t="str">
        <f>Details!A120</f>
        <v>202204</v>
      </c>
      <c r="B6" s="352">
        <f>Details!E120</f>
        <v>3139718</v>
      </c>
      <c r="C6" s="348">
        <f>Details!F120</f>
        <v>2307304</v>
      </c>
      <c r="D6" s="344">
        <f>Details!G120</f>
        <v>6130525</v>
      </c>
      <c r="E6" s="341">
        <f t="shared" si="0"/>
        <v>11577547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365" t="s">
        <v>330</v>
      </c>
      <c r="S6" s="366"/>
      <c r="T6" s="366"/>
      <c r="U6" s="366"/>
      <c r="V6" s="367"/>
      <c r="W6" s="49"/>
      <c r="X6" s="49"/>
    </row>
    <row r="7" spans="1:24" ht="15.75" customHeight="1" x14ac:dyDescent="0.2">
      <c r="A7" s="355" t="str">
        <f>Details!A121</f>
        <v>202205</v>
      </c>
      <c r="B7" s="352">
        <f>Details!E121</f>
        <v>951940</v>
      </c>
      <c r="C7" s="348">
        <f>Details!F121</f>
        <v>1096069</v>
      </c>
      <c r="D7" s="344">
        <f>Details!G121</f>
        <v>3830957</v>
      </c>
      <c r="E7" s="341">
        <f t="shared" si="0"/>
        <v>5878966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368" t="s">
        <v>155</v>
      </c>
      <c r="S7" s="80" t="s">
        <v>156</v>
      </c>
      <c r="T7" s="81" t="s">
        <v>220</v>
      </c>
      <c r="U7" s="81" t="s">
        <v>125</v>
      </c>
      <c r="V7" s="369" t="s">
        <v>124</v>
      </c>
      <c r="W7" s="49"/>
      <c r="X7" s="49"/>
    </row>
    <row r="8" spans="1:24" ht="15.75" customHeight="1" x14ac:dyDescent="0.2">
      <c r="A8" s="355" t="str">
        <f>Details!A122</f>
        <v>202206</v>
      </c>
      <c r="B8" s="352">
        <f>Details!E122</f>
        <v>706073</v>
      </c>
      <c r="C8" s="348">
        <f>Details!F122</f>
        <v>255635</v>
      </c>
      <c r="D8" s="344">
        <f>Details!G122</f>
        <v>6588330</v>
      </c>
      <c r="E8" s="341">
        <f t="shared" si="0"/>
        <v>7550038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370" t="str">
        <f>Details!A194</f>
        <v>202012</v>
      </c>
      <c r="S8" s="363">
        <f ca="1">Details!B194</f>
        <v>16</v>
      </c>
      <c r="T8" s="364">
        <f ca="1">Details!C194</f>
        <v>12</v>
      </c>
      <c r="U8" s="364">
        <f ca="1">Details!D194</f>
        <v>1</v>
      </c>
      <c r="V8" s="371">
        <f ca="1">Details!E194</f>
        <v>3</v>
      </c>
      <c r="W8" s="49"/>
      <c r="X8" s="49"/>
    </row>
    <row r="9" spans="1:24" ht="15.75" customHeight="1" x14ac:dyDescent="0.2">
      <c r="A9" s="355" t="str">
        <f>Details!A123</f>
        <v>202207</v>
      </c>
      <c r="B9" s="352">
        <f>Details!E123</f>
        <v>2957060</v>
      </c>
      <c r="C9" s="348">
        <f>Details!F123</f>
        <v>2355075</v>
      </c>
      <c r="D9" s="344">
        <f>Details!G123</f>
        <v>3353491</v>
      </c>
      <c r="E9" s="341">
        <f t="shared" si="0"/>
        <v>8665626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370" t="str">
        <f>Details!A195</f>
        <v>202112</v>
      </c>
      <c r="S9" s="363">
        <f ca="1">Details!B195</f>
        <v>12</v>
      </c>
      <c r="T9" s="364">
        <f ca="1">Details!C195</f>
        <v>8</v>
      </c>
      <c r="U9" s="364">
        <f ca="1">Details!D195</f>
        <v>1</v>
      </c>
      <c r="V9" s="371">
        <f ca="1">Details!E195</f>
        <v>3</v>
      </c>
      <c r="W9" s="49"/>
      <c r="X9" s="49"/>
    </row>
    <row r="10" spans="1:24" ht="15.75" customHeight="1" x14ac:dyDescent="0.2">
      <c r="A10" s="355" t="str">
        <f>Details!A124</f>
        <v>202208</v>
      </c>
      <c r="B10" s="352">
        <f>Details!E124</f>
        <v>785369</v>
      </c>
      <c r="C10" s="348">
        <f>Details!F124</f>
        <v>373964</v>
      </c>
      <c r="D10" s="344">
        <f>Details!G124</f>
        <v>7113535</v>
      </c>
      <c r="E10" s="341">
        <f t="shared" si="0"/>
        <v>8272868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370" t="str">
        <f>Details!A196</f>
        <v>202203</v>
      </c>
      <c r="S10" s="363">
        <f ca="1">Details!B196</f>
        <v>13</v>
      </c>
      <c r="T10" s="364">
        <f ca="1">Details!C196</f>
        <v>9</v>
      </c>
      <c r="U10" s="364">
        <f ca="1">Details!D196</f>
        <v>1</v>
      </c>
      <c r="V10" s="371">
        <f ca="1">Details!E196</f>
        <v>3</v>
      </c>
      <c r="W10" s="49"/>
      <c r="X10" s="49"/>
    </row>
    <row r="11" spans="1:24" ht="15.75" customHeight="1" x14ac:dyDescent="0.2">
      <c r="A11" s="355" t="str">
        <f>Details!A125</f>
        <v>202209</v>
      </c>
      <c r="B11" s="352">
        <f>Details!E125</f>
        <v>2812278</v>
      </c>
      <c r="C11" s="348">
        <f>Details!F125</f>
        <v>2266012</v>
      </c>
      <c r="D11" s="344">
        <f>Details!G125</f>
        <v>1419068</v>
      </c>
      <c r="E11" s="341">
        <f t="shared" si="0"/>
        <v>6497358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370" t="str">
        <f>Details!A197</f>
        <v>202204</v>
      </c>
      <c r="S11" s="363">
        <f ca="1">Details!B197</f>
        <v>13</v>
      </c>
      <c r="T11" s="364">
        <f ca="1">Details!C197</f>
        <v>9</v>
      </c>
      <c r="U11" s="364">
        <f ca="1">Details!D197</f>
        <v>1</v>
      </c>
      <c r="V11" s="371">
        <f ca="1">Details!E197</f>
        <v>3</v>
      </c>
      <c r="W11" s="49"/>
      <c r="X11" s="49"/>
    </row>
    <row r="12" spans="1:24" ht="15.75" customHeight="1" x14ac:dyDescent="0.2">
      <c r="A12" s="355" t="str">
        <f>Details!A126</f>
        <v>202210</v>
      </c>
      <c r="B12" s="352">
        <f>Details!E126</f>
        <v>2768733</v>
      </c>
      <c r="C12" s="348">
        <f>Details!F126</f>
        <v>352606</v>
      </c>
      <c r="D12" s="344">
        <f>Details!G126</f>
        <v>1546988</v>
      </c>
      <c r="E12" s="341">
        <f t="shared" si="0"/>
        <v>4668327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70" t="str">
        <f>Details!A198</f>
        <v>202205</v>
      </c>
      <c r="S12" s="363">
        <f ca="1">Details!B198</f>
        <v>13</v>
      </c>
      <c r="T12" s="364">
        <f ca="1">Details!C198</f>
        <v>9</v>
      </c>
      <c r="U12" s="364">
        <f ca="1">Details!D198</f>
        <v>1</v>
      </c>
      <c r="V12" s="371">
        <f ca="1">Details!E198</f>
        <v>3</v>
      </c>
      <c r="W12" s="49"/>
      <c r="X12" s="49"/>
    </row>
    <row r="13" spans="1:24" ht="15.75" customHeight="1" x14ac:dyDescent="0.2">
      <c r="A13" s="355" t="str">
        <f>Details!A127</f>
        <v>202211</v>
      </c>
      <c r="B13" s="352">
        <f>Details!E127</f>
        <v>6000</v>
      </c>
      <c r="C13" s="348">
        <f>Details!F127</f>
        <v>637854</v>
      </c>
      <c r="D13" s="344">
        <f>Details!G127</f>
        <v>1394822</v>
      </c>
      <c r="E13" s="341">
        <f t="shared" si="0"/>
        <v>2038676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70" t="str">
        <f>Details!A199</f>
        <v>202206</v>
      </c>
      <c r="S13" s="363">
        <f ca="1">Details!B199</f>
        <v>12</v>
      </c>
      <c r="T13" s="364">
        <f ca="1">Details!C199</f>
        <v>8</v>
      </c>
      <c r="U13" s="364">
        <f ca="1">Details!D199</f>
        <v>1</v>
      </c>
      <c r="V13" s="371">
        <f ca="1">Details!E199</f>
        <v>3</v>
      </c>
      <c r="W13" s="49"/>
      <c r="X13" s="49"/>
    </row>
    <row r="14" spans="1:24" ht="15.75" customHeight="1" x14ac:dyDescent="0.2">
      <c r="A14" s="355" t="str">
        <f>Details!A128</f>
        <v>202212</v>
      </c>
      <c r="B14" s="352">
        <f>Details!E128</f>
        <v>485270</v>
      </c>
      <c r="C14" s="348">
        <f>Details!F128</f>
        <v>213950</v>
      </c>
      <c r="D14" s="344">
        <f>Details!G128</f>
        <v>2220050</v>
      </c>
      <c r="E14" s="341">
        <f t="shared" si="0"/>
        <v>2919270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370" t="str">
        <f>Details!A200</f>
        <v>202207</v>
      </c>
      <c r="S14" s="363">
        <f ca="1">Details!B200</f>
        <v>11</v>
      </c>
      <c r="T14" s="364">
        <f ca="1">Details!C200</f>
        <v>7</v>
      </c>
      <c r="U14" s="364">
        <f ca="1">Details!D200</f>
        <v>1</v>
      </c>
      <c r="V14" s="371">
        <f ca="1">Details!E200</f>
        <v>3</v>
      </c>
      <c r="W14" s="49"/>
      <c r="X14" s="49"/>
    </row>
    <row r="15" spans="1:24" ht="15.75" customHeight="1" x14ac:dyDescent="0.2">
      <c r="A15" s="355" t="str">
        <f>Details!A129</f>
        <v>202301</v>
      </c>
      <c r="B15" s="352">
        <f>Details!E129</f>
        <v>3021301</v>
      </c>
      <c r="C15" s="348">
        <f>Details!F129</f>
        <v>2598954</v>
      </c>
      <c r="D15" s="344">
        <f>Details!G129</f>
        <v>3330709</v>
      </c>
      <c r="E15" s="341">
        <f t="shared" si="0"/>
        <v>8950964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70" t="str">
        <f>Details!A201</f>
        <v>202208</v>
      </c>
      <c r="S15" s="363">
        <f ca="1">Details!B201</f>
        <v>11</v>
      </c>
      <c r="T15" s="364">
        <f ca="1">Details!C201</f>
        <v>7</v>
      </c>
      <c r="U15" s="364">
        <f ca="1">Details!D201</f>
        <v>1</v>
      </c>
      <c r="V15" s="371">
        <f ca="1">Details!E201</f>
        <v>3</v>
      </c>
      <c r="W15" s="49"/>
      <c r="X15" s="49"/>
    </row>
    <row r="16" spans="1:24" ht="15.75" customHeight="1" thickBot="1" x14ac:dyDescent="0.25">
      <c r="A16" s="360" t="str">
        <f>Details!A130</f>
        <v>202302</v>
      </c>
      <c r="B16" s="357">
        <f>Details!E130</f>
        <v>2816966</v>
      </c>
      <c r="C16" s="354">
        <f>Details!F130</f>
        <v>2504069</v>
      </c>
      <c r="D16" s="351">
        <f>Details!G130</f>
        <v>3229033</v>
      </c>
      <c r="E16" s="347">
        <f t="shared" si="0"/>
        <v>8550068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70" t="str">
        <f>Details!A202</f>
        <v>202209</v>
      </c>
      <c r="S16" s="363">
        <f ca="1">Details!B202</f>
        <v>10</v>
      </c>
      <c r="T16" s="364">
        <f ca="1">Details!C202</f>
        <v>7</v>
      </c>
      <c r="U16" s="364">
        <f ca="1">Details!D202</f>
        <v>1</v>
      </c>
      <c r="V16" s="371">
        <f ca="1">Details!E202</f>
        <v>2</v>
      </c>
      <c r="W16" s="49"/>
      <c r="X16" s="49"/>
    </row>
    <row r="17" spans="1:24" ht="15.75" customHeight="1" thickBot="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70" t="str">
        <f>Details!A203</f>
        <v>202210</v>
      </c>
      <c r="S17" s="363">
        <f ca="1">Details!B203</f>
        <v>10</v>
      </c>
      <c r="T17" s="364">
        <f ca="1">Details!C203</f>
        <v>7</v>
      </c>
      <c r="U17" s="364">
        <f ca="1">Details!D203</f>
        <v>1</v>
      </c>
      <c r="V17" s="371">
        <f ca="1">Details!E203</f>
        <v>2</v>
      </c>
      <c r="W17" s="49"/>
      <c r="X17" s="49"/>
    </row>
    <row r="18" spans="1:24" ht="15.75" customHeight="1" thickBot="1" x14ac:dyDescent="0.25">
      <c r="A18" s="350" t="s">
        <v>127</v>
      </c>
      <c r="B18" s="346" t="s">
        <v>328</v>
      </c>
      <c r="C18" s="343" t="s">
        <v>329</v>
      </c>
      <c r="D18" s="359" t="s">
        <v>125</v>
      </c>
      <c r="E18" s="335" t="s">
        <v>156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70" t="str">
        <f>Details!A204</f>
        <v>202211</v>
      </c>
      <c r="S18" s="363">
        <f ca="1">Details!B204</f>
        <v>11</v>
      </c>
      <c r="T18" s="364">
        <f ca="1">Details!C204</f>
        <v>7</v>
      </c>
      <c r="U18" s="364">
        <f ca="1">Details!D204</f>
        <v>1</v>
      </c>
      <c r="V18" s="371">
        <f ca="1">Details!E204</f>
        <v>3</v>
      </c>
      <c r="W18" s="49"/>
      <c r="X18" s="49"/>
    </row>
    <row r="19" spans="1:24" ht="15.75" customHeight="1" x14ac:dyDescent="0.2">
      <c r="A19" s="339" t="str">
        <f>A3</f>
        <v>202012</v>
      </c>
      <c r="B19" s="356">
        <f>Details!B133</f>
        <v>3599431</v>
      </c>
      <c r="C19" s="337">
        <f>Details!C133</f>
        <v>506945</v>
      </c>
      <c r="D19" s="353">
        <f>Details!D133</f>
        <v>3141003</v>
      </c>
      <c r="E19" s="358">
        <f>SUM(B19:D19)</f>
        <v>7247379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70" t="str">
        <f>Details!A205</f>
        <v>202212</v>
      </c>
      <c r="S19" s="363">
        <f ca="1">Details!B205</f>
        <v>10</v>
      </c>
      <c r="T19" s="364">
        <f ca="1">Details!C205</f>
        <v>7</v>
      </c>
      <c r="U19" s="364">
        <f ca="1">Details!D205</f>
        <v>1</v>
      </c>
      <c r="V19" s="371">
        <f ca="1">Details!E205</f>
        <v>2</v>
      </c>
      <c r="W19" s="49"/>
      <c r="X19" s="49"/>
    </row>
    <row r="20" spans="1:24" ht="15.75" customHeight="1" x14ac:dyDescent="0.2">
      <c r="A20" s="355" t="s">
        <v>316</v>
      </c>
      <c r="B20" s="349">
        <f>Details!B134</f>
        <v>2914909</v>
      </c>
      <c r="C20" s="348">
        <f>Details!C134</f>
        <v>786310</v>
      </c>
      <c r="D20" s="345">
        <f>Details!D134</f>
        <v>756000</v>
      </c>
      <c r="E20" s="341">
        <f t="shared" ref="E20:E32" si="1">SUM(B20:D20)</f>
        <v>4457219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70" t="str">
        <f>Details!A206</f>
        <v>202301</v>
      </c>
      <c r="S20" s="363">
        <f ca="1">Details!B206</f>
        <v>10</v>
      </c>
      <c r="T20" s="364">
        <f ca="1">Details!C206</f>
        <v>7</v>
      </c>
      <c r="U20" s="364">
        <f ca="1">Details!D206</f>
        <v>1</v>
      </c>
      <c r="V20" s="371">
        <f ca="1">Details!E206</f>
        <v>2</v>
      </c>
      <c r="W20" s="49"/>
      <c r="X20" s="49"/>
    </row>
    <row r="21" spans="1:24" ht="15.75" customHeight="1" thickBot="1" x14ac:dyDescent="0.25">
      <c r="A21" s="355" t="s">
        <v>317</v>
      </c>
      <c r="B21" s="349">
        <f>Details!B135</f>
        <v>11112855</v>
      </c>
      <c r="C21" s="348">
        <f>Details!C135</f>
        <v>325039</v>
      </c>
      <c r="D21" s="345">
        <f>Details!D135</f>
        <v>5403385</v>
      </c>
      <c r="E21" s="341">
        <f t="shared" si="1"/>
        <v>16841279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72" t="str">
        <f>Details!A207</f>
        <v>202302</v>
      </c>
      <c r="S21" s="373">
        <f ca="1">Details!B207</f>
        <v>9</v>
      </c>
      <c r="T21" s="374">
        <f ca="1">Details!C207</f>
        <v>5.9999999999999991</v>
      </c>
      <c r="U21" s="374">
        <f ca="1">Details!D207</f>
        <v>1</v>
      </c>
      <c r="V21" s="375">
        <f ca="1">Details!E207</f>
        <v>2</v>
      </c>
      <c r="W21" s="49"/>
      <c r="X21" s="49"/>
    </row>
    <row r="22" spans="1:24" ht="15.75" customHeight="1" x14ac:dyDescent="0.2">
      <c r="A22" s="355" t="s">
        <v>318</v>
      </c>
      <c r="B22" s="349">
        <f>Details!B136</f>
        <v>3718871</v>
      </c>
      <c r="C22" s="348">
        <f>Details!C136</f>
        <v>2524625</v>
      </c>
      <c r="D22" s="345">
        <f>Details!D136</f>
        <v>5334051</v>
      </c>
      <c r="E22" s="341">
        <f t="shared" si="1"/>
        <v>11577547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W22" s="49"/>
      <c r="X22" s="49"/>
    </row>
    <row r="23" spans="1:24" ht="15.75" customHeight="1" x14ac:dyDescent="0.2">
      <c r="A23" s="355" t="s">
        <v>319</v>
      </c>
      <c r="B23" s="349">
        <f>Details!B137</f>
        <v>3207764</v>
      </c>
      <c r="C23" s="348">
        <f>Details!C137</f>
        <v>2111711</v>
      </c>
      <c r="D23" s="345">
        <f>Details!D137</f>
        <v>559491</v>
      </c>
      <c r="E23" s="341">
        <f t="shared" si="1"/>
        <v>5878966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W23" s="49"/>
      <c r="X23" s="49"/>
    </row>
    <row r="24" spans="1:24" ht="15.75" customHeight="1" x14ac:dyDescent="0.2">
      <c r="A24" s="355" t="s">
        <v>320</v>
      </c>
      <c r="B24" s="349">
        <f>Details!B138</f>
        <v>4100458</v>
      </c>
      <c r="C24" s="348">
        <f>Details!C138</f>
        <v>3449580</v>
      </c>
      <c r="D24" s="345">
        <f>Details!D138</f>
        <v>0</v>
      </c>
      <c r="E24" s="341">
        <f t="shared" si="1"/>
        <v>7550038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spans="1:24" ht="15.75" customHeight="1" x14ac:dyDescent="0.2">
      <c r="A25" s="355" t="s">
        <v>321</v>
      </c>
      <c r="B25" s="349">
        <f>Details!B139</f>
        <v>2447324</v>
      </c>
      <c r="C25" s="348">
        <f>Details!C139</f>
        <v>218662</v>
      </c>
      <c r="D25" s="345">
        <f>Details!D139</f>
        <v>5999640</v>
      </c>
      <c r="E25" s="341">
        <f t="shared" si="1"/>
        <v>8665626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15.75" customHeight="1" x14ac:dyDescent="0.2">
      <c r="A26" s="355" t="s">
        <v>322</v>
      </c>
      <c r="B26" s="349">
        <f>Details!B140</f>
        <v>4018837</v>
      </c>
      <c r="C26" s="348">
        <f>Details!C140</f>
        <v>3767240</v>
      </c>
      <c r="D26" s="345">
        <f>Details!D140</f>
        <v>486791</v>
      </c>
      <c r="E26" s="341">
        <f t="shared" si="1"/>
        <v>8272868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15.75" customHeight="1" x14ac:dyDescent="0.2">
      <c r="A27" s="355" t="s">
        <v>323</v>
      </c>
      <c r="B27" s="349">
        <f>Details!B141</f>
        <v>3586294</v>
      </c>
      <c r="C27" s="348">
        <f>Details!C141</f>
        <v>0</v>
      </c>
      <c r="D27" s="345">
        <f>Details!D141</f>
        <v>2911064</v>
      </c>
      <c r="E27" s="341">
        <f t="shared" si="1"/>
        <v>6497358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spans="1:24" ht="15.75" customHeight="1" x14ac:dyDescent="0.2">
      <c r="A28" s="355" t="s">
        <v>324</v>
      </c>
      <c r="B28" s="349">
        <f>Details!B142</f>
        <v>3586294</v>
      </c>
      <c r="C28" s="348">
        <f>Details!C142</f>
        <v>924238</v>
      </c>
      <c r="D28" s="345">
        <f>Details!D142</f>
        <v>157795</v>
      </c>
      <c r="E28" s="341">
        <f t="shared" si="1"/>
        <v>4668327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1:24" ht="15.75" customHeight="1" x14ac:dyDescent="0.2">
      <c r="A29" s="355" t="s">
        <v>325</v>
      </c>
      <c r="B29" s="349">
        <f>Details!B143</f>
        <v>529005</v>
      </c>
      <c r="C29" s="348">
        <f>Details!C143</f>
        <v>1082033</v>
      </c>
      <c r="D29" s="345">
        <f>Details!D143</f>
        <v>427638</v>
      </c>
      <c r="E29" s="341">
        <f t="shared" si="1"/>
        <v>2038676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ht="15.75" customHeight="1" x14ac:dyDescent="0.2">
      <c r="A30" s="355" t="s">
        <v>326</v>
      </c>
      <c r="B30" s="349">
        <f>Details!B144</f>
        <v>1459635</v>
      </c>
      <c r="C30" s="348">
        <f>Details!C144</f>
        <v>1050401</v>
      </c>
      <c r="D30" s="345">
        <f>Details!D144</f>
        <v>409234</v>
      </c>
      <c r="E30" s="341">
        <f t="shared" si="1"/>
        <v>2919270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15.75" customHeight="1" x14ac:dyDescent="0.2">
      <c r="A31" s="355" t="s">
        <v>327</v>
      </c>
      <c r="B31" s="349">
        <f>Details!B145</f>
        <v>1433863</v>
      </c>
      <c r="C31" s="348">
        <f>Details!C145</f>
        <v>2430461</v>
      </c>
      <c r="D31" s="345">
        <f>Details!D145</f>
        <v>5086640</v>
      </c>
      <c r="E31" s="341">
        <f t="shared" si="1"/>
        <v>8950964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ht="15.75" customHeight="1" thickBot="1" x14ac:dyDescent="0.25">
      <c r="A32" s="360">
        <v>201906</v>
      </c>
      <c r="B32" s="342">
        <f>Details!B146</f>
        <v>1032967</v>
      </c>
      <c r="C32" s="354">
        <f>Details!C146</f>
        <v>2430461</v>
      </c>
      <c r="D32" s="361">
        <f>Details!D146</f>
        <v>5086640</v>
      </c>
      <c r="E32" s="347">
        <f t="shared" si="1"/>
        <v>8550068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spans="1:24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8FB9AA"/>
  </sheetPr>
  <dimension ref="A1:AS4611"/>
  <sheetViews>
    <sheetView showGridLines="0" topLeftCell="A94" zoomScale="60" zoomScaleNormal="60" workbookViewId="0">
      <selection activeCell="E151" sqref="E151:J167"/>
    </sheetView>
  </sheetViews>
  <sheetFormatPr baseColWidth="10" defaultColWidth="9" defaultRowHeight="14" x14ac:dyDescent="0.15"/>
  <cols>
    <col min="1" max="1" width="14.83203125" bestFit="1" customWidth="1"/>
    <col min="2" max="3" width="8.6640625"/>
    <col min="4" max="4" width="95.5" bestFit="1" customWidth="1"/>
    <col min="5" max="11" width="8.6640625"/>
    <col min="12" max="12" width="4" style="123" customWidth="1"/>
    <col min="13" max="13" width="8" style="62" hidden="1" customWidth="1"/>
    <col min="14" max="14" width="6.5" style="62" hidden="1" customWidth="1"/>
    <col min="15" max="15" width="8.5" style="62" hidden="1" customWidth="1"/>
    <col min="16" max="16" width="15.6640625" style="123" hidden="1" customWidth="1"/>
    <col min="17" max="17" width="6.33203125" style="123" hidden="1" customWidth="1"/>
    <col min="18" max="18" width="15" style="123" hidden="1" customWidth="1"/>
    <col min="19" max="20" width="7.5" style="123" hidden="1" customWidth="1"/>
    <col min="21" max="21" width="19.83203125" style="123" customWidth="1"/>
    <col min="22" max="22" width="19.1640625" style="123" bestFit="1" customWidth="1"/>
    <col min="23" max="23" width="20.1640625" style="123" bestFit="1" customWidth="1"/>
    <col min="24" max="24" width="26.5" style="123" customWidth="1"/>
    <col min="25" max="25" width="19" style="123" bestFit="1" customWidth="1"/>
    <col min="26" max="26" width="21.83203125" style="123" bestFit="1" customWidth="1"/>
    <col min="27" max="27" width="25" style="123" bestFit="1" customWidth="1"/>
    <col min="28" max="28" width="17.1640625" style="123" bestFit="1" customWidth="1"/>
    <col min="29" max="29" width="12.83203125" style="123" bestFit="1" customWidth="1"/>
    <col min="30" max="30" width="15.6640625" style="123" bestFit="1" customWidth="1"/>
    <col min="31" max="31" width="16.6640625" style="123" bestFit="1" customWidth="1"/>
    <col min="32" max="32" width="9.5" style="123" bestFit="1" customWidth="1"/>
    <col min="33" max="33" width="14" style="123" bestFit="1" customWidth="1"/>
    <col min="34" max="34" width="16.6640625" style="123" bestFit="1" customWidth="1"/>
    <col min="35" max="35" width="15.6640625" style="123" bestFit="1" customWidth="1"/>
    <col min="36" max="36" width="14" style="123" bestFit="1" customWidth="1"/>
    <col min="37" max="38" width="7.83203125" style="123" bestFit="1" customWidth="1"/>
    <col min="39" max="39" width="8.83203125" style="123" bestFit="1" customWidth="1"/>
    <col min="40" max="45" width="9" style="123"/>
    <col min="46" max="16384" width="9" style="32"/>
  </cols>
  <sheetData>
    <row r="1" spans="1:33" x14ac:dyDescent="0.15">
      <c r="A1" s="428" t="s">
        <v>416</v>
      </c>
      <c r="B1" s="428" t="s">
        <v>417</v>
      </c>
      <c r="C1" s="428" t="s">
        <v>418</v>
      </c>
      <c r="D1" s="428" t="s">
        <v>419</v>
      </c>
      <c r="E1" s="428" t="s">
        <v>420</v>
      </c>
      <c r="F1" s="428" t="s">
        <v>177</v>
      </c>
      <c r="G1" s="428" t="s">
        <v>421</v>
      </c>
      <c r="H1" s="428" t="s">
        <v>179</v>
      </c>
      <c r="I1" s="428" t="s">
        <v>422</v>
      </c>
      <c r="J1" s="428" t="s">
        <v>423</v>
      </c>
      <c r="K1" s="428" t="s">
        <v>424</v>
      </c>
      <c r="M1" s="124"/>
      <c r="N1" s="124" t="s">
        <v>133</v>
      </c>
      <c r="O1" s="124"/>
      <c r="P1" s="124" t="s">
        <v>0</v>
      </c>
      <c r="Q1" s="124" t="s">
        <v>54</v>
      </c>
      <c r="R1" s="124" t="s">
        <v>58</v>
      </c>
      <c r="S1" s="124" t="s">
        <v>55</v>
      </c>
      <c r="T1" s="124" t="s">
        <v>56</v>
      </c>
      <c r="U1" s="125">
        <f>A2</f>
        <v>202302</v>
      </c>
      <c r="V1" s="126" t="s">
        <v>0</v>
      </c>
      <c r="W1" s="126" t="s">
        <v>1</v>
      </c>
      <c r="X1" s="126" t="s">
        <v>2</v>
      </c>
      <c r="AB1" s="127" t="s">
        <v>223</v>
      </c>
      <c r="AC1" s="127"/>
      <c r="AD1" s="127"/>
      <c r="AG1" s="128" t="s">
        <v>199</v>
      </c>
    </row>
    <row r="2" spans="1:33" ht="14.25" customHeight="1" x14ac:dyDescent="0.15">
      <c r="A2">
        <v>202302</v>
      </c>
      <c r="B2" t="s">
        <v>328</v>
      </c>
      <c r="C2" t="s">
        <v>393</v>
      </c>
      <c r="D2" t="s">
        <v>383</v>
      </c>
      <c r="E2">
        <v>384894</v>
      </c>
      <c r="F2">
        <v>38300</v>
      </c>
      <c r="G2" t="s">
        <v>384</v>
      </c>
      <c r="H2" t="s">
        <v>384</v>
      </c>
      <c r="I2">
        <v>614</v>
      </c>
      <c r="J2">
        <v>726</v>
      </c>
      <c r="K2" t="s">
        <v>409</v>
      </c>
      <c r="M2" s="129" t="str">
        <f t="shared" ref="M2:M33" si="0">A2&amp;S2</f>
        <v>2023021</v>
      </c>
      <c r="N2" s="129" t="str">
        <f t="shared" ref="N2:N33" si="1">LEFT(A2,4)</f>
        <v>2023</v>
      </c>
      <c r="O2" s="129">
        <f t="shared" ref="O2:O33" si="2">VALUE(RIGHT(A2,2))</f>
        <v>2</v>
      </c>
      <c r="P2" s="130">
        <f t="shared" ref="P2:P33" si="3">F2+G2+H2</f>
        <v>38300</v>
      </c>
      <c r="Q2" s="130" t="str">
        <f>VLOOKUP(T2,Tableau!C:E,3,0)</f>
        <v>TL</v>
      </c>
      <c r="R2" s="130" t="str">
        <f>VLOOKUP(T2,Tableau!C:G,5,0)</f>
        <v>NAKDİ</v>
      </c>
      <c r="S2" s="131" t="str">
        <f t="shared" ref="S2:S33" si="4">LEFT(D2,1)</f>
        <v>1</v>
      </c>
      <c r="T2" s="131" t="str">
        <f t="shared" ref="T2:T33" si="5">LEFT(D2,3)</f>
        <v>100</v>
      </c>
      <c r="U2" s="61">
        <f>SUMIFS(E:E,A:A,U1,S:S,1)+SUMIFS(E:E,A:A,U1,S:S,6)+SUMIFS(E:E,A:A,U1,S:S,7)</f>
        <v>11231476</v>
      </c>
      <c r="V2" s="132">
        <f>SUMIFS(F:F,A:A,U1,S:S,1)+SUMIFS(G:G,A:A,U1,S:S,1)+SUMIFS(H:H,A:A,U1,S:S,1)+SUMIFS(F:F,A:A,U1,S:S,6)+SUMIFS(G:G,A:A,U1,S:S,6)+SUMIFS(H:H,A:A,U1,S:S,6)+SUMIFS(F:F,A:A,U1,S:S,7)+SUMIFS(G:G,A:A,U1,S:S,7)+SUMIFS(H:H,A:A,U1,S:S,7)</f>
        <v>10492559</v>
      </c>
      <c r="W2" s="212">
        <f>V2/U2</f>
        <v>0.9342101608016613</v>
      </c>
      <c r="X2" s="62" t="str">
        <f>IF($U$2&lt;3000000,MANUAL!B50,IF($U$2&lt;10000000,MANUAL!B51,IF($U$2&lt;25000000,MANUAL!B52,IF($U$2&lt;75000000,MANUAL!B53,IF($U$2&lt;150000000,MANUAL!B54,MANUAL!B55)))))</f>
        <v>Below average credit facility</v>
      </c>
      <c r="Y2" s="62" t="str">
        <f>IF($U$2&lt;3000000,MANUAL!C50,IF($U$2&lt;10000000,MANUAL!C51,IF($U$2&lt;25000000,MANUAL!C52,IF($U$2&lt;75000000,MANUAL!C53,IF($U$2&lt;150000000,MANUAL!C54,MANUAL!C55)))))</f>
        <v>D</v>
      </c>
      <c r="AB2" s="123" t="s">
        <v>149</v>
      </c>
      <c r="AC2" s="134">
        <f>AD2/(SUM($AD$2:$AD$3))</f>
        <v>0.9342101608016613</v>
      </c>
      <c r="AD2" s="132">
        <f>V2</f>
        <v>10492559</v>
      </c>
      <c r="AF2" s="133"/>
      <c r="AG2" s="128" t="s">
        <v>200</v>
      </c>
    </row>
    <row r="3" spans="1:33" ht="14.25" customHeight="1" x14ac:dyDescent="0.15">
      <c r="A3">
        <v>202302</v>
      </c>
      <c r="B3" t="s">
        <v>3</v>
      </c>
      <c r="C3" t="s">
        <v>389</v>
      </c>
      <c r="D3" t="s">
        <v>383</v>
      </c>
      <c r="E3">
        <v>427638</v>
      </c>
      <c r="F3" t="s">
        <v>384</v>
      </c>
      <c r="G3" t="s">
        <v>384</v>
      </c>
      <c r="H3">
        <v>427638</v>
      </c>
      <c r="I3">
        <v>22902</v>
      </c>
      <c r="J3">
        <v>3081</v>
      </c>
      <c r="K3" t="s">
        <v>414</v>
      </c>
      <c r="M3" s="129" t="str">
        <f t="shared" si="0"/>
        <v>2023021</v>
      </c>
      <c r="N3" s="129" t="str">
        <f t="shared" si="1"/>
        <v>2023</v>
      </c>
      <c r="O3" s="129">
        <f t="shared" si="2"/>
        <v>2</v>
      </c>
      <c r="P3" s="130">
        <f t="shared" si="3"/>
        <v>427638</v>
      </c>
      <c r="Q3" s="130" t="str">
        <f>VLOOKUP(T3,Tableau!C:E,3,0)</f>
        <v>TL</v>
      </c>
      <c r="R3" s="130" t="str">
        <f>VLOOKUP(T3,Tableau!C:G,5,0)</f>
        <v>NAKDİ</v>
      </c>
      <c r="S3" s="131" t="str">
        <f t="shared" si="4"/>
        <v>1</v>
      </c>
      <c r="T3" s="131" t="str">
        <f t="shared" si="5"/>
        <v>100</v>
      </c>
      <c r="V3" s="132">
        <f>U2-V2</f>
        <v>738917</v>
      </c>
      <c r="X3" s="62" t="str">
        <f>MANUAL!B56&amp;IF(W2&lt;0.25,MANUAL!B57,IF(W2&lt;0.5,MANUAL!B58,IF(W2&lt;0.75,MANUAL!B59,MANUAL!B60)))</f>
        <v xml:space="preserve"> - Very high utilisation</v>
      </c>
      <c r="Y3" s="62" t="str">
        <f>MANUAL!C56&amp;IF(W2&lt;0.25,MANUAL!C57,IF(W2&lt;0.5,MANUAL!C58,IF(W2&lt;0.75,MANUAL!C59,MANUAL!C60)))</f>
        <v>4</v>
      </c>
      <c r="AB3" s="123" t="s">
        <v>189</v>
      </c>
      <c r="AC3" s="134">
        <f>AD3/(SUM($AD$2:$AD$3))</f>
        <v>6.5789839198338668E-2</v>
      </c>
      <c r="AD3" s="132">
        <f>V3</f>
        <v>738917</v>
      </c>
      <c r="AF3" s="133"/>
    </row>
    <row r="4" spans="1:33" ht="14.25" customHeight="1" thickBot="1" x14ac:dyDescent="0.2">
      <c r="A4">
        <v>202302</v>
      </c>
      <c r="B4" t="s">
        <v>3</v>
      </c>
      <c r="C4" t="s">
        <v>395</v>
      </c>
      <c r="D4" t="s">
        <v>383</v>
      </c>
      <c r="E4">
        <v>157795</v>
      </c>
      <c r="F4" t="s">
        <v>384</v>
      </c>
      <c r="G4">
        <v>157795</v>
      </c>
      <c r="H4" t="s">
        <v>384</v>
      </c>
      <c r="I4">
        <v>8783</v>
      </c>
      <c r="J4">
        <v>8583</v>
      </c>
      <c r="K4" t="s">
        <v>409</v>
      </c>
      <c r="M4" s="129" t="str">
        <f t="shared" si="0"/>
        <v>2023021</v>
      </c>
      <c r="N4" s="129" t="str">
        <f t="shared" si="1"/>
        <v>2023</v>
      </c>
      <c r="O4" s="129">
        <f t="shared" si="2"/>
        <v>2</v>
      </c>
      <c r="P4" s="130">
        <f t="shared" si="3"/>
        <v>157795</v>
      </c>
      <c r="Q4" s="130" t="str">
        <f>VLOOKUP(T4,Tableau!C:E,3,0)</f>
        <v>TL</v>
      </c>
      <c r="R4" s="130" t="str">
        <f>VLOOKUP(T4,Tableau!C:G,5,0)</f>
        <v>NAKDİ</v>
      </c>
      <c r="S4" s="131" t="str">
        <f t="shared" si="4"/>
        <v>1</v>
      </c>
      <c r="T4" s="131" t="str">
        <f t="shared" si="5"/>
        <v>100</v>
      </c>
    </row>
    <row r="5" spans="1:33" ht="14.25" customHeight="1" thickBot="1" x14ac:dyDescent="0.2">
      <c r="A5">
        <v>202302</v>
      </c>
      <c r="B5" t="s">
        <v>3</v>
      </c>
      <c r="C5" t="s">
        <v>385</v>
      </c>
      <c r="D5" t="s">
        <v>415</v>
      </c>
      <c r="E5">
        <v>729427</v>
      </c>
      <c r="F5" t="s">
        <v>384</v>
      </c>
      <c r="G5" t="s">
        <v>384</v>
      </c>
      <c r="H5">
        <v>729427</v>
      </c>
      <c r="I5">
        <v>39423</v>
      </c>
      <c r="J5">
        <v>9712</v>
      </c>
      <c r="K5" t="s">
        <v>414</v>
      </c>
      <c r="M5" s="129" t="str">
        <f t="shared" si="0"/>
        <v>2023021</v>
      </c>
      <c r="N5" s="129" t="str">
        <f t="shared" si="1"/>
        <v>2023</v>
      </c>
      <c r="O5" s="129">
        <f t="shared" si="2"/>
        <v>2</v>
      </c>
      <c r="P5" s="130">
        <f t="shared" si="3"/>
        <v>729427</v>
      </c>
      <c r="Q5" s="130" t="str">
        <f>VLOOKUP(T5,Tableau!C:E,3,0)</f>
        <v>TL</v>
      </c>
      <c r="R5" s="130" t="str">
        <f>VLOOKUP(T5,Tableau!C:G,5,0)</f>
        <v>YAPILANDIRMA</v>
      </c>
      <c r="S5" s="131" t="str">
        <f t="shared" si="4"/>
        <v>1</v>
      </c>
      <c r="T5" s="131" t="str">
        <f t="shared" si="5"/>
        <v>106</v>
      </c>
      <c r="V5" s="270" t="s">
        <v>161</v>
      </c>
      <c r="W5" s="271" t="str">
        <f>"last "&amp;MANUAL!B23&amp;" months"</f>
        <v>last 6 months</v>
      </c>
      <c r="X5" s="272" t="s">
        <v>159</v>
      </c>
      <c r="Y5" s="273" t="str">
        <f>"before last "&amp;MANUAL!B23&amp;" months"</f>
        <v>before last 6 months</v>
      </c>
      <c r="Z5" s="274" t="s">
        <v>160</v>
      </c>
      <c r="AA5" s="331" t="s">
        <v>298</v>
      </c>
    </row>
    <row r="6" spans="1:33" ht="14.25" customHeight="1" thickBot="1" x14ac:dyDescent="0.2">
      <c r="A6">
        <v>202302</v>
      </c>
      <c r="B6" t="s">
        <v>3</v>
      </c>
      <c r="C6" t="s">
        <v>393</v>
      </c>
      <c r="D6" t="s">
        <v>415</v>
      </c>
      <c r="E6">
        <v>249239</v>
      </c>
      <c r="F6" t="s">
        <v>384</v>
      </c>
      <c r="G6" t="s">
        <v>384</v>
      </c>
      <c r="H6">
        <v>246366</v>
      </c>
      <c r="I6" t="s">
        <v>384</v>
      </c>
      <c r="J6">
        <v>2873</v>
      </c>
      <c r="K6" t="s">
        <v>409</v>
      </c>
      <c r="M6" s="129" t="str">
        <f>A6&amp;S6</f>
        <v>2023021</v>
      </c>
      <c r="N6" s="129" t="str">
        <f t="shared" si="1"/>
        <v>2023</v>
      </c>
      <c r="O6" s="129">
        <f t="shared" si="2"/>
        <v>2</v>
      </c>
      <c r="P6" s="130">
        <f t="shared" si="3"/>
        <v>246366</v>
      </c>
      <c r="Q6" s="130" t="str">
        <f>VLOOKUP(T6,Tableau!C:E,3,0)</f>
        <v>TL</v>
      </c>
      <c r="R6" s="130" t="str">
        <f>VLOOKUP(T6,Tableau!C:G,5,0)</f>
        <v>YAPILANDIRMA</v>
      </c>
      <c r="S6" s="131" t="str">
        <f t="shared" si="4"/>
        <v>1</v>
      </c>
      <c r="T6" s="131" t="str">
        <f t="shared" si="5"/>
        <v>106</v>
      </c>
      <c r="V6" s="275" t="str">
        <f ca="1">IF(W6=0,"No payment delays","Payment delay")</f>
        <v>Payment delay</v>
      </c>
      <c r="W6" s="135">
        <f ca="1">SUM(X46,OFFSET(X47,0,0,MANUAL!B23-1,1))</f>
        <v>2331737</v>
      </c>
      <c r="X6" s="136">
        <f ca="1">SUM(Y46,OFFSET(Y47,0,0,MANUAL!B23-1,1))</f>
        <v>47</v>
      </c>
      <c r="Y6" s="137">
        <f ca="1">SUM(X46,OFFSET(X47,MANUAL!B23-1,0,COUNT(Table4[Delay count])-MANUAL!B23,1))</f>
        <v>1940226</v>
      </c>
      <c r="Z6" s="276">
        <f ca="1">SUM(Y46,OFFSET(Y47,MANUAL!B23-1,0,COUNT(Table4[Delay count])-MANUAL!B23,1))</f>
        <v>63</v>
      </c>
      <c r="AA6" s="330">
        <f>X46</f>
        <v>234155</v>
      </c>
    </row>
    <row r="7" spans="1:33" ht="14.25" customHeight="1" x14ac:dyDescent="0.15">
      <c r="A7">
        <v>202302</v>
      </c>
      <c r="B7" t="s">
        <v>3</v>
      </c>
      <c r="C7" t="s">
        <v>386</v>
      </c>
      <c r="D7" t="s">
        <v>415</v>
      </c>
      <c r="E7">
        <v>384894</v>
      </c>
      <c r="F7">
        <v>261162</v>
      </c>
      <c r="G7">
        <v>123732</v>
      </c>
      <c r="H7" t="s">
        <v>384</v>
      </c>
      <c r="I7">
        <v>20841</v>
      </c>
      <c r="J7">
        <v>2975</v>
      </c>
      <c r="K7" t="s">
        <v>414</v>
      </c>
      <c r="M7" s="129" t="str">
        <f t="shared" si="0"/>
        <v>2023021</v>
      </c>
      <c r="N7" s="129" t="str">
        <f t="shared" si="1"/>
        <v>2023</v>
      </c>
      <c r="O7" s="129">
        <f t="shared" si="2"/>
        <v>2</v>
      </c>
      <c r="P7" s="130">
        <f t="shared" si="3"/>
        <v>384894</v>
      </c>
      <c r="Q7" s="130" t="str">
        <f>VLOOKUP(T7,Tableau!C:E,3,0)</f>
        <v>TL</v>
      </c>
      <c r="R7" s="130" t="str">
        <f>VLOOKUP(T7,Tableau!C:G,5,0)</f>
        <v>YAPILANDIRMA</v>
      </c>
      <c r="S7" s="131" t="str">
        <f t="shared" si="4"/>
        <v>1</v>
      </c>
      <c r="T7" s="131" t="str">
        <f t="shared" si="5"/>
        <v>106</v>
      </c>
      <c r="V7" s="277" t="s">
        <v>139</v>
      </c>
      <c r="W7" s="138">
        <f ca="1">MAX(X46,OFFSET(X47,0,0,MANUAL!B23-1,1))</f>
        <v>741851</v>
      </c>
      <c r="X7" s="139"/>
      <c r="Y7" s="140">
        <f ca="1">MAX(X46,OFFSET(X47,MANUAL!B23-1,0,COUNT(Table4[Delay count])-MANUAL!B23,1))</f>
        <v>383609</v>
      </c>
      <c r="Z7" s="278"/>
    </row>
    <row r="8" spans="1:33" ht="15" customHeight="1" x14ac:dyDescent="0.15">
      <c r="A8">
        <v>202302</v>
      </c>
      <c r="B8" t="s">
        <v>3</v>
      </c>
      <c r="C8" t="s">
        <v>390</v>
      </c>
      <c r="D8" t="s">
        <v>415</v>
      </c>
      <c r="E8">
        <v>167417</v>
      </c>
      <c r="F8" t="s">
        <v>384</v>
      </c>
      <c r="G8">
        <v>162207</v>
      </c>
      <c r="H8" t="s">
        <v>384</v>
      </c>
      <c r="I8" t="s">
        <v>384</v>
      </c>
      <c r="J8">
        <v>2044</v>
      </c>
      <c r="K8" t="s">
        <v>410</v>
      </c>
      <c r="M8" s="129" t="str">
        <f t="shared" si="0"/>
        <v>2023021</v>
      </c>
      <c r="N8" s="129" t="str">
        <f t="shared" si="1"/>
        <v>2023</v>
      </c>
      <c r="O8" s="129">
        <f t="shared" si="2"/>
        <v>2</v>
      </c>
      <c r="P8" s="130">
        <f t="shared" si="3"/>
        <v>162207</v>
      </c>
      <c r="Q8" s="130" t="str">
        <f>VLOOKUP(T8,Tableau!C:E,3,0)</f>
        <v>TL</v>
      </c>
      <c r="R8" s="130" t="str">
        <f>VLOOKUP(T8,Tableau!C:G,5,0)</f>
        <v>YAPILANDIRMA</v>
      </c>
      <c r="S8" s="131" t="str">
        <f t="shared" si="4"/>
        <v>1</v>
      </c>
      <c r="T8" s="131" t="str">
        <f t="shared" si="5"/>
        <v>106</v>
      </c>
      <c r="U8" s="141"/>
      <c r="V8" s="279" t="str">
        <f ca="1">IF(W8&gt;0,"non-performing loan (NPL) records acc.to Credit Bureau.","No NPL")</f>
        <v>No NPL</v>
      </c>
      <c r="W8" s="143">
        <f ca="1">SUM(Z46,OFFSET(Z47,0,0,MANUAL!B27-1,1))</f>
        <v>0</v>
      </c>
      <c r="X8" s="144"/>
      <c r="Y8" s="142"/>
      <c r="Z8" s="280"/>
    </row>
    <row r="9" spans="1:33" ht="14.25" customHeight="1" thickBot="1" x14ac:dyDescent="0.2">
      <c r="A9">
        <v>202302</v>
      </c>
      <c r="B9" t="s">
        <v>3</v>
      </c>
      <c r="C9" t="s">
        <v>389</v>
      </c>
      <c r="D9" t="s">
        <v>415</v>
      </c>
      <c r="E9">
        <v>419597</v>
      </c>
      <c r="F9" t="s">
        <v>384</v>
      </c>
      <c r="G9" t="s">
        <v>384</v>
      </c>
      <c r="H9">
        <v>419597</v>
      </c>
      <c r="I9">
        <v>17185</v>
      </c>
      <c r="J9">
        <v>3794</v>
      </c>
      <c r="K9" t="s">
        <v>414</v>
      </c>
      <c r="M9" s="129" t="str">
        <f t="shared" si="0"/>
        <v>2023021</v>
      </c>
      <c r="N9" s="129" t="str">
        <f t="shared" si="1"/>
        <v>2023</v>
      </c>
      <c r="O9" s="129">
        <f t="shared" si="2"/>
        <v>2</v>
      </c>
      <c r="P9" s="130">
        <f t="shared" si="3"/>
        <v>419597</v>
      </c>
      <c r="Q9" s="130" t="str">
        <f>VLOOKUP(T9,Tableau!C:E,3,0)</f>
        <v>TL</v>
      </c>
      <c r="R9" s="130" t="str">
        <f>VLOOKUP(T9,Tableau!C:G,5,0)</f>
        <v>YAPILANDIRMA</v>
      </c>
      <c r="S9" s="131" t="str">
        <f t="shared" si="4"/>
        <v>1</v>
      </c>
      <c r="T9" s="131" t="str">
        <f t="shared" si="5"/>
        <v>106</v>
      </c>
      <c r="V9" s="281" t="s">
        <v>243</v>
      </c>
      <c r="W9" s="282">
        <f ca="1">SUM(AA46,OFFSET(AA47,0,0,MANUAL!B27-1,1))</f>
        <v>10325942</v>
      </c>
      <c r="X9" s="283"/>
      <c r="Y9" s="284"/>
      <c r="Z9" s="285"/>
    </row>
    <row r="10" spans="1:33" ht="14.25" customHeight="1" x14ac:dyDescent="0.15">
      <c r="A10">
        <v>202302</v>
      </c>
      <c r="B10" t="s">
        <v>3</v>
      </c>
      <c r="C10" t="s">
        <v>389</v>
      </c>
      <c r="D10" t="s">
        <v>401</v>
      </c>
      <c r="E10">
        <v>12000</v>
      </c>
      <c r="F10">
        <v>12000</v>
      </c>
      <c r="G10" t="s">
        <v>384</v>
      </c>
      <c r="H10" t="s">
        <v>384</v>
      </c>
      <c r="I10" t="s">
        <v>384</v>
      </c>
      <c r="J10" t="s">
        <v>384</v>
      </c>
      <c r="K10" t="s">
        <v>414</v>
      </c>
      <c r="M10" s="129" t="str">
        <f t="shared" si="0"/>
        <v>2023022</v>
      </c>
      <c r="N10" s="129" t="str">
        <f t="shared" si="1"/>
        <v>2023</v>
      </c>
      <c r="O10" s="129">
        <f t="shared" si="2"/>
        <v>2</v>
      </c>
      <c r="P10" s="130">
        <f t="shared" si="3"/>
        <v>12000</v>
      </c>
      <c r="Q10" s="130" t="str">
        <f>VLOOKUP(T10,Tableau!C:E,3,0)</f>
        <v>TL</v>
      </c>
      <c r="R10" s="130" t="str">
        <f>VLOOKUP(T10,Tableau!C:G,5,0)</f>
        <v>GAYRİNAKDİ</v>
      </c>
      <c r="S10" s="131" t="str">
        <f t="shared" si="4"/>
        <v>2</v>
      </c>
      <c r="T10" s="131" t="str">
        <f t="shared" si="5"/>
        <v>203</v>
      </c>
      <c r="V10" s="270">
        <f>U1</f>
        <v>202302</v>
      </c>
      <c r="W10" s="286" t="s">
        <v>186</v>
      </c>
      <c r="X10" s="286" t="s">
        <v>187</v>
      </c>
      <c r="Y10" s="274" t="s">
        <v>188</v>
      </c>
    </row>
    <row r="11" spans="1:33" ht="15" customHeight="1" x14ac:dyDescent="0.15">
      <c r="A11">
        <v>202302</v>
      </c>
      <c r="B11" t="s">
        <v>3</v>
      </c>
      <c r="C11" t="s">
        <v>397</v>
      </c>
      <c r="D11" t="s">
        <v>403</v>
      </c>
      <c r="E11">
        <v>3453742</v>
      </c>
      <c r="F11">
        <v>166392</v>
      </c>
      <c r="G11">
        <v>966820</v>
      </c>
      <c r="H11">
        <v>312139</v>
      </c>
      <c r="I11" t="s">
        <v>384</v>
      </c>
      <c r="J11" t="s">
        <v>384</v>
      </c>
      <c r="K11" t="s">
        <v>409</v>
      </c>
      <c r="M11" s="129" t="str">
        <f t="shared" si="0"/>
        <v>2023022</v>
      </c>
      <c r="N11" s="129" t="str">
        <f t="shared" si="1"/>
        <v>2023</v>
      </c>
      <c r="O11" s="129">
        <f t="shared" si="2"/>
        <v>2</v>
      </c>
      <c r="P11" s="130">
        <f t="shared" si="3"/>
        <v>1445351</v>
      </c>
      <c r="Q11" s="130" t="str">
        <f>VLOOKUP(T11,Tableau!C:E,3,0)</f>
        <v>TL</v>
      </c>
      <c r="R11" s="130" t="str">
        <f>VLOOKUP(T11,Tableau!C:G,5,0)</f>
        <v>GAYRİNAKDİ</v>
      </c>
      <c r="S11" s="131" t="str">
        <f t="shared" si="4"/>
        <v>2</v>
      </c>
      <c r="T11" s="131" t="str">
        <f t="shared" si="5"/>
        <v>205</v>
      </c>
      <c r="V11" s="287" t="s">
        <v>123</v>
      </c>
      <c r="W11" s="65">
        <f>SUMIFS(accountsummary_new!D:D,accountsummary_new!$A:$A,1)</f>
        <v>299462</v>
      </c>
      <c r="X11" s="65">
        <f>SUMIFS(accountsummary_new!E:E,accountsummary_new!$A:$A,1)</f>
        <v>443734</v>
      </c>
      <c r="Y11" s="288">
        <f>SUMIFS(accountsummary_new!F:F,accountsummary_new!$A:$A,1)</f>
        <v>2232262</v>
      </c>
    </row>
    <row r="12" spans="1:33" ht="15" customHeight="1" x14ac:dyDescent="0.15">
      <c r="A12">
        <v>202302</v>
      </c>
      <c r="B12" t="s">
        <v>407</v>
      </c>
      <c r="C12" t="s">
        <v>388</v>
      </c>
      <c r="D12" t="s">
        <v>408</v>
      </c>
      <c r="E12">
        <v>5086640</v>
      </c>
      <c r="F12">
        <v>2740366</v>
      </c>
      <c r="G12">
        <v>2346274</v>
      </c>
      <c r="H12" t="s">
        <v>384</v>
      </c>
      <c r="I12" t="s">
        <v>384</v>
      </c>
      <c r="J12">
        <v>28510</v>
      </c>
      <c r="K12" t="s">
        <v>409</v>
      </c>
      <c r="M12" s="129" t="str">
        <f t="shared" si="0"/>
        <v>2023026</v>
      </c>
      <c r="N12" s="129" t="str">
        <f t="shared" si="1"/>
        <v>2023</v>
      </c>
      <c r="O12" s="129">
        <f t="shared" si="2"/>
        <v>2</v>
      </c>
      <c r="P12" s="130">
        <f t="shared" si="3"/>
        <v>5086640</v>
      </c>
      <c r="Q12" s="130" t="str">
        <f>VLOOKUP(T12,Tableau!C:E,3,0)</f>
        <v>YP</v>
      </c>
      <c r="R12" s="130" t="str">
        <f>VLOOKUP(T12,Tableau!C:G,5,0)</f>
        <v>NAKDİ</v>
      </c>
      <c r="S12" s="131" t="str">
        <f t="shared" si="4"/>
        <v>6</v>
      </c>
      <c r="T12" s="131" t="str">
        <f t="shared" si="5"/>
        <v>650</v>
      </c>
      <c r="V12" s="289" t="s">
        <v>124</v>
      </c>
      <c r="W12" s="66">
        <f>SUMIFS(accountsummary_new!D:D,accountsummary_new!$A:$A,7)</f>
        <v>38300</v>
      </c>
      <c r="X12" s="66">
        <f>SUMIFS(accountsummary_new!E:E,accountsummary_new!$A:$A,7)</f>
        <v>0</v>
      </c>
      <c r="Y12" s="290">
        <f>SUMIFS(accountsummary_new!F:F,accountsummary_new!$A:$A,7)</f>
        <v>2392161</v>
      </c>
    </row>
    <row r="13" spans="1:33" ht="15" customHeight="1" thickBot="1" x14ac:dyDescent="0.2">
      <c r="A13">
        <v>202302</v>
      </c>
      <c r="B13" t="s">
        <v>404</v>
      </c>
      <c r="C13" t="s">
        <v>382</v>
      </c>
      <c r="D13" t="s">
        <v>406</v>
      </c>
      <c r="E13">
        <v>349610</v>
      </c>
      <c r="F13">
        <v>38300</v>
      </c>
      <c r="G13" t="s">
        <v>384</v>
      </c>
      <c r="H13" t="s">
        <v>384</v>
      </c>
      <c r="I13">
        <v>614</v>
      </c>
      <c r="J13">
        <v>1291</v>
      </c>
      <c r="K13" t="s">
        <v>409</v>
      </c>
      <c r="M13" s="129" t="str">
        <f t="shared" si="0"/>
        <v>2023027</v>
      </c>
      <c r="N13" s="129" t="str">
        <f t="shared" si="1"/>
        <v>2023</v>
      </c>
      <c r="O13" s="129">
        <f t="shared" si="2"/>
        <v>2</v>
      </c>
      <c r="P13" s="130">
        <f t="shared" si="3"/>
        <v>38300</v>
      </c>
      <c r="Q13" s="130" t="str">
        <f>VLOOKUP(T13,Tableau!C:E,3,0)</f>
        <v>TL</v>
      </c>
      <c r="R13" s="130" t="str">
        <f>VLOOKUP(T13,Tableau!C:G,5,0)</f>
        <v>NAKDİ</v>
      </c>
      <c r="S13" s="131" t="str">
        <f t="shared" si="4"/>
        <v>7</v>
      </c>
      <c r="T13" s="131" t="str">
        <f t="shared" si="5"/>
        <v>700</v>
      </c>
      <c r="U13" s="61"/>
      <c r="V13" s="291" t="s">
        <v>125</v>
      </c>
      <c r="W13" s="292">
        <f>SUMIFS(accountsummary_new!D:D,accountsummary_new!$A:$A,6)</f>
        <v>2740366</v>
      </c>
      <c r="X13" s="292">
        <f>SUMIFS(accountsummary_new!E:E,accountsummary_new!$A:$A,6)</f>
        <v>2346274</v>
      </c>
      <c r="Y13" s="293">
        <f>SUMIFS(accountsummary_new!F:F,accountsummary_new!$A:$A,6)</f>
        <v>0</v>
      </c>
    </row>
    <row r="14" spans="1:33" ht="15" customHeight="1" x14ac:dyDescent="0.15">
      <c r="A14">
        <v>202302</v>
      </c>
      <c r="B14" t="s">
        <v>404</v>
      </c>
      <c r="C14" t="s">
        <v>405</v>
      </c>
      <c r="D14" t="s">
        <v>406</v>
      </c>
      <c r="E14">
        <v>2465091</v>
      </c>
      <c r="F14" t="s">
        <v>384</v>
      </c>
      <c r="G14" t="s">
        <v>384</v>
      </c>
      <c r="H14">
        <v>2392161</v>
      </c>
      <c r="I14">
        <v>107050</v>
      </c>
      <c r="J14">
        <v>38088</v>
      </c>
      <c r="K14" t="s">
        <v>409</v>
      </c>
      <c r="M14" s="129" t="str">
        <f t="shared" si="0"/>
        <v>2023027</v>
      </c>
      <c r="N14" s="129" t="str">
        <f t="shared" si="1"/>
        <v>2023</v>
      </c>
      <c r="O14" s="129">
        <f t="shared" si="2"/>
        <v>2</v>
      </c>
      <c r="P14" s="130">
        <f t="shared" si="3"/>
        <v>2392161</v>
      </c>
      <c r="Q14" s="130" t="str">
        <f>VLOOKUP(T14,Tableau!C:E,3,0)</f>
        <v>TL</v>
      </c>
      <c r="R14" s="130" t="str">
        <f>VLOOKUP(T14,Tableau!C:G,5,0)</f>
        <v>NAKDİ</v>
      </c>
      <c r="S14" s="131" t="str">
        <f t="shared" si="4"/>
        <v>7</v>
      </c>
      <c r="T14" s="131" t="str">
        <f t="shared" si="5"/>
        <v>700</v>
      </c>
    </row>
    <row r="15" spans="1:33" ht="15" customHeight="1" x14ac:dyDescent="0.15">
      <c r="A15">
        <v>202302</v>
      </c>
      <c r="B15" t="s">
        <v>3</v>
      </c>
      <c r="C15" t="s">
        <v>391</v>
      </c>
      <c r="D15" t="s">
        <v>383</v>
      </c>
      <c r="E15">
        <v>409234</v>
      </c>
      <c r="F15" t="s">
        <v>384</v>
      </c>
      <c r="G15" t="s">
        <v>384</v>
      </c>
      <c r="H15">
        <v>409234</v>
      </c>
      <c r="I15">
        <v>16743</v>
      </c>
      <c r="J15">
        <v>3161</v>
      </c>
      <c r="K15" t="s">
        <v>411</v>
      </c>
      <c r="M15" s="129" t="str">
        <f t="shared" si="0"/>
        <v>2023021</v>
      </c>
      <c r="N15" s="129" t="str">
        <f t="shared" si="1"/>
        <v>2023</v>
      </c>
      <c r="O15" s="129">
        <f t="shared" si="2"/>
        <v>2</v>
      </c>
      <c r="P15" s="130">
        <f t="shared" si="3"/>
        <v>409234</v>
      </c>
      <c r="Q15" s="130" t="str">
        <f>VLOOKUP(T15,Tableau!C:E,3,0)</f>
        <v>TL</v>
      </c>
      <c r="R15" s="130" t="str">
        <f>VLOOKUP(T15,Tableau!C:G,5,0)</f>
        <v>NAKDİ</v>
      </c>
      <c r="S15" s="131" t="str">
        <f t="shared" si="4"/>
        <v>1</v>
      </c>
      <c r="T15" s="131" t="str">
        <f t="shared" si="5"/>
        <v>100</v>
      </c>
      <c r="V15" s="63" t="s">
        <v>127</v>
      </c>
      <c r="W15" s="64" t="s">
        <v>151</v>
      </c>
      <c r="X15" s="64" t="s">
        <v>190</v>
      </c>
      <c r="Y15" s="64" t="s">
        <v>167</v>
      </c>
      <c r="Z15" s="64" t="s">
        <v>191</v>
      </c>
      <c r="AA15" s="67" t="s">
        <v>4</v>
      </c>
      <c r="AB15" s="64" t="s">
        <v>2</v>
      </c>
      <c r="AC15" s="64" t="s">
        <v>152</v>
      </c>
      <c r="AD15" s="64" t="s">
        <v>153</v>
      </c>
      <c r="AE15" s="64" t="s">
        <v>168</v>
      </c>
    </row>
    <row r="16" spans="1:33" ht="14.25" customHeight="1" x14ac:dyDescent="0.15">
      <c r="A16">
        <v>202301</v>
      </c>
      <c r="B16" t="s">
        <v>3</v>
      </c>
      <c r="C16" t="s">
        <v>389</v>
      </c>
      <c r="D16" t="s">
        <v>383</v>
      </c>
      <c r="E16">
        <v>700791</v>
      </c>
      <c r="F16" t="s">
        <v>384</v>
      </c>
      <c r="G16" t="s">
        <v>384</v>
      </c>
      <c r="H16">
        <v>700791</v>
      </c>
      <c r="I16">
        <v>37671</v>
      </c>
      <c r="J16">
        <v>8413</v>
      </c>
      <c r="K16" t="s">
        <v>414</v>
      </c>
      <c r="M16" s="129" t="str">
        <f t="shared" si="0"/>
        <v>2023011</v>
      </c>
      <c r="N16" s="129" t="str">
        <f t="shared" si="1"/>
        <v>2023</v>
      </c>
      <c r="O16" s="129">
        <f t="shared" si="2"/>
        <v>1</v>
      </c>
      <c r="P16" s="130">
        <f t="shared" si="3"/>
        <v>700791</v>
      </c>
      <c r="Q16" s="130" t="str">
        <f>VLOOKUP(T16,Tableau!C:E,3,0)</f>
        <v>TL</v>
      </c>
      <c r="R16" s="130" t="str">
        <f>VLOOKUP(T16,Tableau!C:G,5,0)</f>
        <v>NAKDİ</v>
      </c>
      <c r="S16" s="131" t="str">
        <f t="shared" si="4"/>
        <v>1</v>
      </c>
      <c r="T16" s="131" t="str">
        <f t="shared" si="5"/>
        <v>100</v>
      </c>
      <c r="V16" s="68" t="str">
        <f>V59&amp;W59</f>
        <v>202012</v>
      </c>
      <c r="W16" s="65">
        <f>SUMIFS(E:E,A:A,Data!$V16,S:S,1)+SUMIFS(E:E,A:A,Data!$V16,S:S,6)+SUMIFS(E:E,A:A,Data!$V16,S:S,7)</f>
        <v>8754493</v>
      </c>
      <c r="X16" s="65">
        <f>SUMIFS(Data!$P:$P,Data!$A:$A,$V16,Data!$S:$S,1)+SUMIFS(Data!$P:$P,Data!$A:$A,$V16,Data!$S:$S,6)+SUMIFS(Data!$P:$P,Data!$A:$A,$V16,Data!$S:$S,7)</f>
        <v>7265179</v>
      </c>
      <c r="Y16" s="69">
        <f>SUMIFS(Data!$P:$P,Data!$A:$A,$V16,Data!$S:$S,1,Data!$Q:$Q,"YP")+SUMIFS(Data!$P:$P,Data!$A:$A,$V16,Data!$S:$S,6,Data!$Q:$Q,"YP")+SUMIFS(Data!$P:$P,Data!$A:$A,$V16,Data!$S:$S,7,Data!$Q:$Q,"YP")</f>
        <v>3141003</v>
      </c>
      <c r="Z16" s="65">
        <f>X16-Y16</f>
        <v>4124176</v>
      </c>
      <c r="AA16" s="65">
        <f>W16-X16</f>
        <v>1489314</v>
      </c>
      <c r="AB16" s="70">
        <f>X16/W16</f>
        <v>0.82988003988352044</v>
      </c>
      <c r="AC16" s="70">
        <f>IFERROR(Y16/X16,0)</f>
        <v>0.43233662928332528</v>
      </c>
      <c r="AD16" s="145">
        <f>SUMIFS(Data!$P:$P,Data!$A:$A,$V16,Data!$T:$T,"152")</f>
        <v>0</v>
      </c>
      <c r="AE16" s="70">
        <f>IFERROR(Data!$AD16/Data!$Y16,0)</f>
        <v>0</v>
      </c>
    </row>
    <row r="17" spans="1:31" ht="14.25" customHeight="1" x14ac:dyDescent="0.15">
      <c r="A17">
        <v>202301</v>
      </c>
      <c r="B17" t="s">
        <v>3</v>
      </c>
      <c r="C17" t="s">
        <v>385</v>
      </c>
      <c r="D17" t="s">
        <v>383</v>
      </c>
      <c r="E17">
        <v>349610</v>
      </c>
      <c r="F17">
        <v>242635</v>
      </c>
      <c r="G17">
        <v>106975</v>
      </c>
      <c r="H17" t="s">
        <v>384</v>
      </c>
      <c r="I17">
        <v>18843</v>
      </c>
      <c r="J17">
        <v>1854</v>
      </c>
      <c r="K17" t="s">
        <v>414</v>
      </c>
      <c r="M17" s="129" t="str">
        <f t="shared" si="0"/>
        <v>2023011</v>
      </c>
      <c r="N17" s="129" t="str">
        <f t="shared" si="1"/>
        <v>2023</v>
      </c>
      <c r="O17" s="129">
        <f t="shared" si="2"/>
        <v>1</v>
      </c>
      <c r="P17" s="130">
        <f t="shared" si="3"/>
        <v>349610</v>
      </c>
      <c r="Q17" s="130" t="str">
        <f>VLOOKUP(T17,Tableau!C:E,3,0)</f>
        <v>TL</v>
      </c>
      <c r="R17" s="130" t="str">
        <f>VLOOKUP(T17,Tableau!C:G,5,0)</f>
        <v>NAKDİ</v>
      </c>
      <c r="S17" s="131" t="str">
        <f t="shared" si="4"/>
        <v>1</v>
      </c>
      <c r="T17" s="131" t="str">
        <f t="shared" si="5"/>
        <v>100</v>
      </c>
      <c r="U17" s="146"/>
      <c r="V17" s="71" t="str">
        <f>V58&amp;W58</f>
        <v>202112</v>
      </c>
      <c r="W17" s="66">
        <f>SUMIFS(E:E,A:A,Data!$V17,S:S,1)+SUMIFS(E:E,A:A,Data!$V17,S:S,6)+SUMIFS(E:E,A:A,Data!$V17,S:S,7)</f>
        <v>12544144</v>
      </c>
      <c r="X17" s="66">
        <f>SUMIFS(Data!$P:$P,Data!$A:$A,$V17,Data!$S:$S,1)+SUMIFS(Data!$P:$P,Data!$A:$A,$V17,Data!$S:$S,6)+SUMIFS(Data!$P:$P,Data!$A:$A,$V17,Data!$S:$S,7)</f>
        <v>9354435</v>
      </c>
      <c r="Y17" s="72">
        <f>SUMIFS(Data!$P:$P,Data!$A:$A,$V17,Data!$S:$S,1,Data!$Q:$Q,"YP")+SUMIFS(Data!$P:$P,Data!$A:$A,$V17,Data!$S:$S,6,Data!$Q:$Q,"YP")+SUMIFS(Data!$P:$P,Data!$A:$A,$V17,Data!$S:$S,7,Data!$Q:$Q,"YP")</f>
        <v>756000</v>
      </c>
      <c r="Z17" s="66">
        <f>X17-Y17</f>
        <v>8598435</v>
      </c>
      <c r="AA17" s="66">
        <f>W17-X17</f>
        <v>3189709</v>
      </c>
      <c r="AB17" s="73">
        <f>X17/W17</f>
        <v>0.74572127041908953</v>
      </c>
      <c r="AC17" s="73">
        <f>IFERROR(Y17/X17,0)</f>
        <v>8.0817280787134654E-2</v>
      </c>
      <c r="AD17" s="147">
        <f>SUMIFS(Data!$P:$P,Data!$A:$A,$V17,Data!$T:$T,"152")</f>
        <v>0</v>
      </c>
      <c r="AE17" s="73">
        <f>IFERROR(Data!$AD17/Data!$Y17,0)</f>
        <v>0</v>
      </c>
    </row>
    <row r="18" spans="1:31" ht="14.25" customHeight="1" x14ac:dyDescent="0.15">
      <c r="A18">
        <v>202301</v>
      </c>
      <c r="B18" t="s">
        <v>3</v>
      </c>
      <c r="C18" t="s">
        <v>393</v>
      </c>
      <c r="D18" t="s">
        <v>383</v>
      </c>
      <c r="E18">
        <v>150019</v>
      </c>
      <c r="F18" t="s">
        <v>384</v>
      </c>
      <c r="G18">
        <v>145705</v>
      </c>
      <c r="H18" t="s">
        <v>384</v>
      </c>
      <c r="I18" t="s">
        <v>384</v>
      </c>
      <c r="J18">
        <v>1648</v>
      </c>
      <c r="K18" t="s">
        <v>409</v>
      </c>
      <c r="M18" s="129" t="str">
        <f t="shared" si="0"/>
        <v>2023011</v>
      </c>
      <c r="N18" s="129" t="str">
        <f t="shared" si="1"/>
        <v>2023</v>
      </c>
      <c r="O18" s="129">
        <f t="shared" si="2"/>
        <v>1</v>
      </c>
      <c r="P18" s="130">
        <f t="shared" si="3"/>
        <v>145705</v>
      </c>
      <c r="Q18" s="130" t="str">
        <f>VLOOKUP(T18,Tableau!C:E,3,0)</f>
        <v>TL</v>
      </c>
      <c r="R18" s="130" t="str">
        <f>VLOOKUP(T18,Tableau!C:G,5,0)</f>
        <v>NAKDİ</v>
      </c>
      <c r="S18" s="131" t="str">
        <f t="shared" si="4"/>
        <v>1</v>
      </c>
      <c r="T18" s="131" t="str">
        <f t="shared" si="5"/>
        <v>100</v>
      </c>
      <c r="U18" s="146"/>
      <c r="V18" s="68" t="str">
        <f>VLOOKUP(12,U46:V57,2)&amp;12</f>
        <v>202212</v>
      </c>
      <c r="W18" s="65">
        <f>SUMIFS(E:E,A:A,Data!$V18,S:S,1)+SUMIFS(E:E,A:A,Data!$V18,S:S,6)+SUMIFS(E:E,A:A,Data!$V18,S:S,7)</f>
        <v>11995604</v>
      </c>
      <c r="X18" s="65">
        <f>SUMIFS(Data!$P:$P,Data!$A:$A,$V18,Data!$S:$S,1)+SUMIFS(Data!$P:$P,Data!$A:$A,$V18,Data!$S:$S,6)+SUMIFS(Data!$P:$P,Data!$A:$A,$V18,Data!$S:$S,7)</f>
        <v>9944114</v>
      </c>
      <c r="Y18" s="69">
        <f>SUMIFS(Data!$P:$P,Data!$A:$A,$V18,Data!$S:$S,1,Data!$Q:$Q,"YP")+SUMIFS(Data!$P:$P,Data!$A:$A,$V18,Data!$S:$S,6,Data!$Q:$Q,"YP")+SUMIFS(Data!$P:$P,Data!$A:$A,$V18,Data!$S:$S,7,Data!$Q:$Q,"YP")</f>
        <v>409234</v>
      </c>
      <c r="Z18" s="65">
        <f>X18-Y18</f>
        <v>9534880</v>
      </c>
      <c r="AA18" s="65">
        <f>W18-X18</f>
        <v>2051490</v>
      </c>
      <c r="AB18" s="70">
        <f>X18/W18</f>
        <v>0.82897984961824345</v>
      </c>
      <c r="AC18" s="70">
        <f>IFERROR(Y18/X18,0)</f>
        <v>4.1153389834428691E-2</v>
      </c>
      <c r="AD18" s="145">
        <f>SUMIFS(Data!$P:$P,Data!$A:$A,$V18,Data!$T:$T,"152")</f>
        <v>0</v>
      </c>
      <c r="AE18" s="70">
        <f>IFERROR(Data!$AD18/Data!$Y18,0)</f>
        <v>0</v>
      </c>
    </row>
    <row r="19" spans="1:31" ht="14.25" customHeight="1" x14ac:dyDescent="0.15">
      <c r="A19">
        <v>202301</v>
      </c>
      <c r="B19" t="s">
        <v>3</v>
      </c>
      <c r="C19" t="s">
        <v>391</v>
      </c>
      <c r="D19" t="s">
        <v>383</v>
      </c>
      <c r="E19">
        <v>240390</v>
      </c>
      <c r="F19" t="s">
        <v>384</v>
      </c>
      <c r="G19" t="s">
        <v>384</v>
      </c>
      <c r="H19">
        <v>237757</v>
      </c>
      <c r="I19" t="s">
        <v>384</v>
      </c>
      <c r="J19">
        <v>2633</v>
      </c>
      <c r="K19" t="s">
        <v>411</v>
      </c>
      <c r="M19" s="129" t="str">
        <f t="shared" si="0"/>
        <v>2023011</v>
      </c>
      <c r="N19" s="129" t="str">
        <f t="shared" si="1"/>
        <v>2023</v>
      </c>
      <c r="O19" s="129">
        <f t="shared" si="2"/>
        <v>1</v>
      </c>
      <c r="P19" s="130">
        <f t="shared" si="3"/>
        <v>237757</v>
      </c>
      <c r="Q19" s="130" t="str">
        <f>VLOOKUP(T19,Tableau!C:E,3,0)</f>
        <v>TL</v>
      </c>
      <c r="R19" s="130" t="str">
        <f>VLOOKUP(T19,Tableau!C:G,5,0)</f>
        <v>NAKDİ</v>
      </c>
      <c r="S19" s="131" t="str">
        <f t="shared" si="4"/>
        <v>1</v>
      </c>
      <c r="T19" s="131" t="str">
        <f t="shared" si="5"/>
        <v>100</v>
      </c>
      <c r="U19" s="146"/>
      <c r="V19" s="74">
        <f>U1</f>
        <v>202302</v>
      </c>
      <c r="W19" s="75">
        <f>SUMIFS(E:E,A:A,Data!$V19,S:S,1)+SUMIFS(E:E,A:A,Data!$V19,S:S,6)+SUMIFS(E:E,A:A,Data!$V19,S:S,7)</f>
        <v>11231476</v>
      </c>
      <c r="X19" s="75">
        <f>SUMIFS(Data!$P:$P,Data!$A:$A,$V19,Data!$S:$S,1)+SUMIFS(Data!$P:$P,Data!$A:$A,$V19,Data!$S:$S,6)+SUMIFS(Data!$P:$P,Data!$A:$A,$V19,Data!$S:$S,7)</f>
        <v>10492559</v>
      </c>
      <c r="Y19" s="76">
        <f>SUMIFS(Data!$P:$P,Data!$A:$A,$V19,Data!$S:$S,1,Data!$Q:$Q,"YP")+SUMIFS(Data!$P:$P,Data!$A:$A,$V19,Data!$S:$S,6,Data!$Q:$Q,"YP")+SUMIFS(Data!$P:$P,Data!$A:$A,$V19,Data!$S:$S,7,Data!$Q:$Q,"YP")</f>
        <v>5086640</v>
      </c>
      <c r="Z19" s="75">
        <f>X19-Y19</f>
        <v>5405919</v>
      </c>
      <c r="AA19" s="75">
        <f>W19-X19</f>
        <v>738917</v>
      </c>
      <c r="AB19" s="77">
        <f>X19/W19</f>
        <v>0.9342101608016613</v>
      </c>
      <c r="AC19" s="77">
        <f>IFERROR(Y19/X19,0)</f>
        <v>0.48478545605509582</v>
      </c>
      <c r="AD19" s="148">
        <f>SUMIFS(Data!$P:$P,Data!$A:$A,$V19,Data!$T:$T,"152")</f>
        <v>0</v>
      </c>
      <c r="AE19" s="77">
        <f>IFERROR(Data!$AD19/Data!$Y19,0)</f>
        <v>0</v>
      </c>
    </row>
    <row r="20" spans="1:31" ht="14.25" customHeight="1" thickBot="1" x14ac:dyDescent="0.2">
      <c r="A20">
        <v>202301</v>
      </c>
      <c r="B20" t="s">
        <v>3</v>
      </c>
      <c r="C20" t="s">
        <v>389</v>
      </c>
      <c r="D20" t="s">
        <v>415</v>
      </c>
      <c r="E20">
        <v>139543</v>
      </c>
      <c r="F20" t="s">
        <v>384</v>
      </c>
      <c r="G20">
        <v>139543</v>
      </c>
      <c r="H20" t="s">
        <v>384</v>
      </c>
      <c r="I20">
        <v>7607</v>
      </c>
      <c r="J20">
        <v>7820</v>
      </c>
      <c r="K20" t="s">
        <v>414</v>
      </c>
      <c r="M20" s="129" t="str">
        <f t="shared" si="0"/>
        <v>2023011</v>
      </c>
      <c r="N20" s="129" t="str">
        <f t="shared" si="1"/>
        <v>2023</v>
      </c>
      <c r="O20" s="129">
        <f t="shared" si="2"/>
        <v>1</v>
      </c>
      <c r="P20" s="130">
        <f t="shared" si="3"/>
        <v>139543</v>
      </c>
      <c r="Q20" s="130" t="str">
        <f>VLOOKUP(T20,Tableau!C:E,3,0)</f>
        <v>TL</v>
      </c>
      <c r="R20" s="130" t="str">
        <f>VLOOKUP(T20,Tableau!C:G,5,0)</f>
        <v>YAPILANDIRMA</v>
      </c>
      <c r="S20" s="131" t="str">
        <f t="shared" si="4"/>
        <v>1</v>
      </c>
      <c r="T20" s="131" t="str">
        <f t="shared" si="5"/>
        <v>106</v>
      </c>
      <c r="V20" s="149" t="s">
        <v>198</v>
      </c>
      <c r="W20" s="150" t="s">
        <v>128</v>
      </c>
      <c r="X20" s="150"/>
      <c r="Y20" s="150"/>
      <c r="Z20" s="150"/>
      <c r="AA20" s="151"/>
    </row>
    <row r="21" spans="1:31" ht="14.25" customHeight="1" x14ac:dyDescent="0.15">
      <c r="A21">
        <v>202301</v>
      </c>
      <c r="B21" t="s">
        <v>3</v>
      </c>
      <c r="C21" t="s">
        <v>385</v>
      </c>
      <c r="D21" t="s">
        <v>415</v>
      </c>
      <c r="E21">
        <v>6000</v>
      </c>
      <c r="F21">
        <v>6000</v>
      </c>
      <c r="G21" t="s">
        <v>384</v>
      </c>
      <c r="H21" t="s">
        <v>384</v>
      </c>
      <c r="I21" t="s">
        <v>384</v>
      </c>
      <c r="J21" t="s">
        <v>384</v>
      </c>
      <c r="K21" t="s">
        <v>414</v>
      </c>
      <c r="M21" s="129" t="str">
        <f t="shared" si="0"/>
        <v>2023011</v>
      </c>
      <c r="N21" s="129" t="str">
        <f t="shared" si="1"/>
        <v>2023</v>
      </c>
      <c r="O21" s="129">
        <f t="shared" si="2"/>
        <v>1</v>
      </c>
      <c r="P21" s="130">
        <f t="shared" si="3"/>
        <v>6000</v>
      </c>
      <c r="Q21" s="130" t="str">
        <f>VLOOKUP(T21,Tableau!C:E,3,0)</f>
        <v>TL</v>
      </c>
      <c r="R21" s="130" t="str">
        <f>VLOOKUP(T21,Tableau!C:G,5,0)</f>
        <v>YAPILANDIRMA</v>
      </c>
      <c r="S21" s="131" t="str">
        <f t="shared" si="4"/>
        <v>1</v>
      </c>
      <c r="T21" s="131" t="str">
        <f t="shared" si="5"/>
        <v>106</v>
      </c>
      <c r="U21" s="146"/>
      <c r="V21" s="294" t="str">
        <f>MANUAL!D4</f>
        <v>On</v>
      </c>
      <c r="W21" s="295" t="s">
        <v>132</v>
      </c>
      <c r="X21" s="296" t="str">
        <f ca="1">IF(V21="On",IF(OR(W6&gt;=MANUAL!$A$63,AA6&gt;=MANUAL!$A$64),"Significant interest payment delays (over threshold)",IF(W6=0,"No interest payment delay","Some recent interest payment delays")),"")</f>
        <v>Significant interest payment delays (over threshold)</v>
      </c>
      <c r="Y21" s="296"/>
      <c r="Z21" s="296"/>
      <c r="AA21" s="297"/>
    </row>
    <row r="22" spans="1:31" ht="14.25" customHeight="1" x14ac:dyDescent="0.15">
      <c r="A22">
        <v>202301</v>
      </c>
      <c r="B22" t="s">
        <v>3</v>
      </c>
      <c r="C22" t="s">
        <v>390</v>
      </c>
      <c r="D22" t="s">
        <v>415</v>
      </c>
      <c r="E22">
        <v>249239</v>
      </c>
      <c r="F22" t="s">
        <v>384</v>
      </c>
      <c r="G22" t="s">
        <v>384</v>
      </c>
      <c r="H22">
        <v>246366</v>
      </c>
      <c r="I22" t="s">
        <v>384</v>
      </c>
      <c r="J22">
        <v>2873</v>
      </c>
      <c r="K22" t="s">
        <v>410</v>
      </c>
      <c r="M22" s="129" t="str">
        <f t="shared" si="0"/>
        <v>2023011</v>
      </c>
      <c r="N22" s="129" t="str">
        <f t="shared" si="1"/>
        <v>2023</v>
      </c>
      <c r="O22" s="129">
        <f t="shared" si="2"/>
        <v>1</v>
      </c>
      <c r="P22" s="130">
        <f t="shared" si="3"/>
        <v>246366</v>
      </c>
      <c r="Q22" s="130" t="str">
        <f>VLOOKUP(T22,Tableau!C:E,3,0)</f>
        <v>TL</v>
      </c>
      <c r="R22" s="130" t="str">
        <f>VLOOKUP(T22,Tableau!C:G,5,0)</f>
        <v>YAPILANDIRMA</v>
      </c>
      <c r="S22" s="131" t="str">
        <f t="shared" si="4"/>
        <v>1</v>
      </c>
      <c r="T22" s="131" t="str">
        <f t="shared" si="5"/>
        <v>106</v>
      </c>
      <c r="V22" s="298" t="str">
        <f>MANUAL!D5</f>
        <v>On</v>
      </c>
      <c r="W22" s="141" t="s">
        <v>134</v>
      </c>
      <c r="X22" s="123" t="str">
        <f ca="1">IF(V22="On",IF(W8=0,""," NPL; total amount is "&amp;IF(W8&lt;1000,W8,IF(W8&lt;1000000,ROUND(W8/1000,1)&amp;"k",IF(W8&lt;1000000000,ROUND(W8/1000000,2)&amp;"m",ROUND(W8/1000000000,2)&amp;"bl")))&amp;" try"&amp;" for last "&amp;MANUAL!B27&amp;" months."),"")</f>
        <v/>
      </c>
      <c r="AA22" s="299"/>
    </row>
    <row r="23" spans="1:31" ht="14.25" customHeight="1" x14ac:dyDescent="0.15">
      <c r="A23">
        <v>202301</v>
      </c>
      <c r="B23" t="s">
        <v>3</v>
      </c>
      <c r="C23" t="s">
        <v>393</v>
      </c>
      <c r="D23" t="s">
        <v>415</v>
      </c>
      <c r="E23">
        <v>384894</v>
      </c>
      <c r="F23">
        <v>261162</v>
      </c>
      <c r="G23">
        <v>123732</v>
      </c>
      <c r="H23" t="s">
        <v>384</v>
      </c>
      <c r="I23">
        <v>20841</v>
      </c>
      <c r="J23">
        <v>2975</v>
      </c>
      <c r="K23" t="s">
        <v>409</v>
      </c>
      <c r="M23" s="129" t="str">
        <f t="shared" si="0"/>
        <v>2023011</v>
      </c>
      <c r="N23" s="129" t="str">
        <f t="shared" si="1"/>
        <v>2023</v>
      </c>
      <c r="O23" s="129">
        <f t="shared" si="2"/>
        <v>1</v>
      </c>
      <c r="P23" s="130">
        <f t="shared" si="3"/>
        <v>384894</v>
      </c>
      <c r="Q23" s="130" t="str">
        <f>VLOOKUP(T23,Tableau!C:E,3,0)</f>
        <v>TL</v>
      </c>
      <c r="R23" s="130" t="str">
        <f>VLOOKUP(T23,Tableau!C:G,5,0)</f>
        <v>YAPILANDIRMA</v>
      </c>
      <c r="S23" s="131" t="str">
        <f t="shared" si="4"/>
        <v>1</v>
      </c>
      <c r="T23" s="131" t="str">
        <f t="shared" si="5"/>
        <v>106</v>
      </c>
      <c r="U23" s="79"/>
      <c r="V23" s="298" t="str">
        <f>MANUAL!D6</f>
        <v>On</v>
      </c>
      <c r="W23" s="141" t="s">
        <v>2</v>
      </c>
      <c r="X23" s="154" t="str">
        <f>IF(V23="On",IFERROR(" CFR; "&amp;Data!X2&amp;Data!X3&amp;" ("&amp;Y2&amp;Y3&amp;")"&amp;IF(W2&gt;MANUAL!B43," (Very low financial headroom)",IF(W2&gt;MANUAL!B42," (low financial headroom)","")&amp;","),""),"")</f>
        <v xml:space="preserve"> CFR; Below average credit facility - Very high utilisation (D4) (low financial headroom),</v>
      </c>
      <c r="Y23" s="155"/>
      <c r="Z23" s="154"/>
      <c r="AA23" s="300"/>
      <c r="AB23" s="123">
        <f ca="1">IF(OR(Y6&gt;2000,Z6&gt;5),1,0)</f>
        <v>1</v>
      </c>
    </row>
    <row r="24" spans="1:31" ht="14.25" customHeight="1" x14ac:dyDescent="0.15">
      <c r="A24">
        <v>202301</v>
      </c>
      <c r="B24" t="s">
        <v>3</v>
      </c>
      <c r="C24" t="s">
        <v>386</v>
      </c>
      <c r="D24" t="s">
        <v>415</v>
      </c>
      <c r="E24">
        <v>167417</v>
      </c>
      <c r="F24" t="s">
        <v>384</v>
      </c>
      <c r="G24">
        <v>162207</v>
      </c>
      <c r="H24" t="s">
        <v>384</v>
      </c>
      <c r="I24" t="s">
        <v>384</v>
      </c>
      <c r="J24">
        <v>2044</v>
      </c>
      <c r="K24" t="s">
        <v>414</v>
      </c>
      <c r="M24" s="129" t="str">
        <f t="shared" si="0"/>
        <v>2023011</v>
      </c>
      <c r="N24" s="129" t="str">
        <f t="shared" si="1"/>
        <v>2023</v>
      </c>
      <c r="O24" s="129">
        <f t="shared" si="2"/>
        <v>1</v>
      </c>
      <c r="P24" s="130">
        <f t="shared" si="3"/>
        <v>162207</v>
      </c>
      <c r="Q24" s="130" t="str">
        <f>VLOOKUP(T24,Tableau!C:E,3,0)</f>
        <v>TL</v>
      </c>
      <c r="R24" s="130" t="str">
        <f>VLOOKUP(T24,Tableau!C:G,5,0)</f>
        <v>YAPILANDIRMA</v>
      </c>
      <c r="S24" s="131" t="str">
        <f t="shared" si="4"/>
        <v>1</v>
      </c>
      <c r="T24" s="131" t="str">
        <f t="shared" si="5"/>
        <v>106</v>
      </c>
      <c r="V24" s="298" t="str">
        <f>MANUAL!D7</f>
        <v>On</v>
      </c>
      <c r="W24" s="141" t="s">
        <v>181</v>
      </c>
      <c r="X24" s="132" t="str">
        <f>IF(V24="On",IFERROR(IF(X25="",IF(ABS((W19-W18)/W18)&lt;MANUAL!B30,"",IF(((W19-W18)/W18)&gt;0,"inc. in total credit limit is ","dec. in limit is ")&amp;ABS(ROUND((((W19-W18)/W18)*100),0))&amp;"% compared to "&amp;V18&amp;","),IF(ABS((W19-W18)/W18)&lt;MANUAL!B30,"",IF(((W19-W18)/W18)&gt;0,"inc. in total credit limit is ","dec. in limit is ")&amp;ABS(ROUND((((W19-W18)/W18)*100),0))&amp;"% &amp;")),""),"")</f>
        <v/>
      </c>
      <c r="Y24" s="156"/>
      <c r="Z24" s="157"/>
      <c r="AA24" s="299"/>
    </row>
    <row r="25" spans="1:31" ht="14.25" customHeight="1" x14ac:dyDescent="0.15">
      <c r="A25">
        <v>202301</v>
      </c>
      <c r="B25" t="s">
        <v>3</v>
      </c>
      <c r="C25" t="s">
        <v>395</v>
      </c>
      <c r="D25" t="s">
        <v>415</v>
      </c>
      <c r="E25">
        <v>419597</v>
      </c>
      <c r="F25" t="s">
        <v>384</v>
      </c>
      <c r="G25" t="s">
        <v>384</v>
      </c>
      <c r="H25">
        <v>419597</v>
      </c>
      <c r="I25">
        <v>17185</v>
      </c>
      <c r="J25">
        <v>3794</v>
      </c>
      <c r="K25" t="s">
        <v>409</v>
      </c>
      <c r="M25" s="129" t="str">
        <f t="shared" si="0"/>
        <v>2023011</v>
      </c>
      <c r="N25" s="129" t="str">
        <f t="shared" si="1"/>
        <v>2023</v>
      </c>
      <c r="O25" s="129">
        <f t="shared" si="2"/>
        <v>1</v>
      </c>
      <c r="P25" s="130">
        <f t="shared" si="3"/>
        <v>419597</v>
      </c>
      <c r="Q25" s="130" t="str">
        <f>VLOOKUP(T25,Tableau!C:E,3,0)</f>
        <v>TL</v>
      </c>
      <c r="R25" s="130" t="str">
        <f>VLOOKUP(T25,Tableau!C:G,5,0)</f>
        <v>YAPILANDIRMA</v>
      </c>
      <c r="S25" s="131" t="str">
        <f t="shared" si="4"/>
        <v>1</v>
      </c>
      <c r="T25" s="131" t="str">
        <f t="shared" si="5"/>
        <v>106</v>
      </c>
      <c r="V25" s="298" t="str">
        <f>MANUAL!D8</f>
        <v>On</v>
      </c>
      <c r="W25" s="141" t="s">
        <v>129</v>
      </c>
      <c r="X25" s="158" t="str">
        <f>IF(V25="On",IFERROR(IF(ABS((Data!X19-Data!X18)/Data!X18)&gt;MANUAL!B33,IF((ROUND((Data!X19-Data!X18)/Data!X18,2)*100)&lt;0,"dec.","inc.")&amp;" in credit usage is "&amp;(ABS(ROUND((Data!X19-Data!X18)/Data!X18,2)*100))&amp;"%"&amp;" comp.to "&amp;LEFT(V18,4)&amp;"/"&amp;RIGHT(V18,2)&amp;",",""),""),"")</f>
        <v/>
      </c>
      <c r="AA25" s="299"/>
    </row>
    <row r="26" spans="1:31" ht="14.25" customHeight="1" x14ac:dyDescent="0.15">
      <c r="A26">
        <v>202301</v>
      </c>
      <c r="B26" t="s">
        <v>3</v>
      </c>
      <c r="C26" t="s">
        <v>389</v>
      </c>
      <c r="D26" t="s">
        <v>401</v>
      </c>
      <c r="E26">
        <v>12000</v>
      </c>
      <c r="F26">
        <v>12000</v>
      </c>
      <c r="G26" t="s">
        <v>384</v>
      </c>
      <c r="H26" t="s">
        <v>384</v>
      </c>
      <c r="I26" t="s">
        <v>384</v>
      </c>
      <c r="J26" t="s">
        <v>384</v>
      </c>
      <c r="K26" t="s">
        <v>414</v>
      </c>
      <c r="M26" s="129" t="str">
        <f t="shared" si="0"/>
        <v>2023012</v>
      </c>
      <c r="N26" s="129" t="str">
        <f t="shared" si="1"/>
        <v>2023</v>
      </c>
      <c r="O26" s="129">
        <f t="shared" si="2"/>
        <v>1</v>
      </c>
      <c r="P26" s="130">
        <f t="shared" si="3"/>
        <v>12000</v>
      </c>
      <c r="Q26" s="130" t="str">
        <f>VLOOKUP(T26,Tableau!C:E,3,0)</f>
        <v>TL</v>
      </c>
      <c r="R26" s="130" t="str">
        <f>VLOOKUP(T26,Tableau!C:G,5,0)</f>
        <v>GAYRİNAKDİ</v>
      </c>
      <c r="S26" s="131" t="str">
        <f t="shared" si="4"/>
        <v>2</v>
      </c>
      <c r="T26" s="131" t="str">
        <f t="shared" si="5"/>
        <v>203</v>
      </c>
      <c r="V26" s="298" t="str">
        <f>MANUAL!D9</f>
        <v>Off</v>
      </c>
      <c r="W26" s="141" t="s">
        <v>202</v>
      </c>
      <c r="X26" s="159" t="str">
        <f>IFERROR(IF(V26="On","average change in total credit limit yearly as of "&amp;V16&amp;" is "&amp;ROUND(AVERAGE(((W17-W16)/W16),((W18-W17)/W17),((W19-W18)/W18))*100,1)&amp;"%"&amp;",",""),"")</f>
        <v/>
      </c>
      <c r="Y26" s="158"/>
      <c r="Z26" s="158"/>
      <c r="AA26" s="301"/>
    </row>
    <row r="27" spans="1:31" ht="14.25" customHeight="1" x14ac:dyDescent="0.15">
      <c r="A27">
        <v>202301</v>
      </c>
      <c r="B27" t="s">
        <v>3</v>
      </c>
      <c r="C27" t="s">
        <v>397</v>
      </c>
      <c r="D27" t="s">
        <v>403</v>
      </c>
      <c r="E27">
        <v>3453742</v>
      </c>
      <c r="F27">
        <v>166392</v>
      </c>
      <c r="G27">
        <v>966820</v>
      </c>
      <c r="H27">
        <v>312139</v>
      </c>
      <c r="I27" t="s">
        <v>384</v>
      </c>
      <c r="J27" t="s">
        <v>384</v>
      </c>
      <c r="K27" t="s">
        <v>409</v>
      </c>
      <c r="M27" s="129" t="str">
        <f t="shared" si="0"/>
        <v>2023012</v>
      </c>
      <c r="N27" s="129" t="str">
        <f t="shared" si="1"/>
        <v>2023</v>
      </c>
      <c r="O27" s="129">
        <f t="shared" si="2"/>
        <v>1</v>
      </c>
      <c r="P27" s="130">
        <f t="shared" si="3"/>
        <v>1445351</v>
      </c>
      <c r="Q27" s="130" t="str">
        <f>VLOOKUP(T27,Tableau!C:E,3,0)</f>
        <v>TL</v>
      </c>
      <c r="R27" s="130" t="str">
        <f>VLOOKUP(T27,Tableau!C:G,5,0)</f>
        <v>GAYRİNAKDİ</v>
      </c>
      <c r="S27" s="131" t="str">
        <f t="shared" si="4"/>
        <v>2</v>
      </c>
      <c r="T27" s="131" t="str">
        <f t="shared" si="5"/>
        <v>205</v>
      </c>
      <c r="V27" s="298" t="str">
        <f>MANUAL!D10</f>
        <v>On</v>
      </c>
      <c r="W27" s="141" t="s">
        <v>171</v>
      </c>
      <c r="X27" s="123" t="str">
        <f>IF(V27="On",IFERROR(IF(X19&gt;MANUAL!B46,"perc.of S/T loans is "&amp;ROUND(AA27*100,1)&amp;"%"&amp;",",""),""),"")</f>
        <v>perc.of S/T loans is 10,1%,</v>
      </c>
      <c r="AA27" s="301">
        <f>SUM(W11)/SUM(W11:Y11)</f>
        <v>0.10064400169654554</v>
      </c>
    </row>
    <row r="28" spans="1:31" ht="14.25" customHeight="1" x14ac:dyDescent="0.15">
      <c r="A28">
        <v>202301</v>
      </c>
      <c r="B28" t="s">
        <v>407</v>
      </c>
      <c r="C28" t="s">
        <v>388</v>
      </c>
      <c r="D28" t="s">
        <v>408</v>
      </c>
      <c r="E28">
        <v>5086640</v>
      </c>
      <c r="F28">
        <v>2740366</v>
      </c>
      <c r="G28">
        <v>2346274</v>
      </c>
      <c r="H28" t="s">
        <v>384</v>
      </c>
      <c r="I28" t="s">
        <v>384</v>
      </c>
      <c r="J28">
        <v>28510</v>
      </c>
      <c r="K28" t="s">
        <v>409</v>
      </c>
      <c r="M28" s="129" t="str">
        <f t="shared" si="0"/>
        <v>2023016</v>
      </c>
      <c r="N28" s="129" t="str">
        <f t="shared" si="1"/>
        <v>2023</v>
      </c>
      <c r="O28" s="129">
        <f t="shared" si="2"/>
        <v>1</v>
      </c>
      <c r="P28" s="130">
        <f t="shared" si="3"/>
        <v>5086640</v>
      </c>
      <c r="Q28" s="130" t="str">
        <f>VLOOKUP(T28,Tableau!C:E,3,0)</f>
        <v>YP</v>
      </c>
      <c r="R28" s="130" t="str">
        <f>VLOOKUP(T28,Tableau!C:G,5,0)</f>
        <v>NAKDİ</v>
      </c>
      <c r="S28" s="131" t="str">
        <f t="shared" si="4"/>
        <v>6</v>
      </c>
      <c r="T28" s="131" t="str">
        <f t="shared" si="5"/>
        <v>650</v>
      </c>
      <c r="V28" s="298" t="str">
        <f>MANUAL!D11</f>
        <v>On</v>
      </c>
      <c r="W28" s="141" t="s">
        <v>149</v>
      </c>
      <c r="X28" s="154" t="str">
        <f>IF(V28="On",IF(V2=0,"no current cash loan utilisation,",IF(V2&lt;MANUAL!B4,"very low cash loan utilisation,",IF(V2&lt;MANUAL!B5,"low cash loan utilisation,",""))),"")</f>
        <v/>
      </c>
      <c r="Y28" s="154"/>
      <c r="Z28" s="154"/>
      <c r="AA28" s="302"/>
    </row>
    <row r="29" spans="1:31" ht="14.25" customHeight="1" x14ac:dyDescent="0.15">
      <c r="A29">
        <v>202301</v>
      </c>
      <c r="B29" t="s">
        <v>404</v>
      </c>
      <c r="C29" t="s">
        <v>405</v>
      </c>
      <c r="D29" t="s">
        <v>406</v>
      </c>
      <c r="E29">
        <v>349610</v>
      </c>
      <c r="F29">
        <v>38300</v>
      </c>
      <c r="G29" t="s">
        <v>384</v>
      </c>
      <c r="H29" t="s">
        <v>384</v>
      </c>
      <c r="I29">
        <v>614</v>
      </c>
      <c r="J29">
        <v>1291</v>
      </c>
      <c r="K29" t="s">
        <v>409</v>
      </c>
      <c r="M29" s="129" t="str">
        <f t="shared" si="0"/>
        <v>2023017</v>
      </c>
      <c r="N29" s="129" t="str">
        <f t="shared" si="1"/>
        <v>2023</v>
      </c>
      <c r="O29" s="129">
        <f t="shared" si="2"/>
        <v>1</v>
      </c>
      <c r="P29" s="130">
        <f t="shared" si="3"/>
        <v>38300</v>
      </c>
      <c r="Q29" s="130" t="str">
        <f>VLOOKUP(T29,Tableau!C:E,3,0)</f>
        <v>TL</v>
      </c>
      <c r="R29" s="130" t="str">
        <f>VLOOKUP(T29,Tableau!C:G,5,0)</f>
        <v>NAKDİ</v>
      </c>
      <c r="S29" s="131" t="str">
        <f t="shared" si="4"/>
        <v>7</v>
      </c>
      <c r="T29" s="131" t="str">
        <f t="shared" si="5"/>
        <v>700</v>
      </c>
      <c r="V29" s="298" t="str">
        <f>MANUAL!D12</f>
        <v>On</v>
      </c>
      <c r="W29" s="141" t="s">
        <v>130</v>
      </c>
      <c r="X29" s="161" t="str">
        <f>IF(V29="On",IF(OR(AC19&gt;MANUAL!B36,Y19&gt;MANUAL!B37),"ratio of FX cash is "&amp;(ROUND(Data!AC19,3)*100)&amp;"%"&amp;IF(AND(X30="",X31=""),","," "),IF(Y19=0,"no FX.","")),"")</f>
        <v>ratio of FX cash is 48,5%,</v>
      </c>
      <c r="Y29" s="161"/>
      <c r="Z29" s="161"/>
      <c r="AA29" s="303"/>
    </row>
    <row r="30" spans="1:31" ht="14.25" customHeight="1" x14ac:dyDescent="0.15">
      <c r="A30">
        <v>202301</v>
      </c>
      <c r="B30" t="s">
        <v>404</v>
      </c>
      <c r="C30" t="s">
        <v>382</v>
      </c>
      <c r="D30" t="s">
        <v>406</v>
      </c>
      <c r="E30">
        <v>2465091</v>
      </c>
      <c r="F30" t="s">
        <v>384</v>
      </c>
      <c r="G30" t="s">
        <v>384</v>
      </c>
      <c r="H30">
        <v>2392161</v>
      </c>
      <c r="I30">
        <v>107050</v>
      </c>
      <c r="J30">
        <v>38088</v>
      </c>
      <c r="K30" t="s">
        <v>409</v>
      </c>
      <c r="M30" s="129" t="str">
        <f t="shared" si="0"/>
        <v>2023017</v>
      </c>
      <c r="N30" s="129" t="str">
        <f t="shared" si="1"/>
        <v>2023</v>
      </c>
      <c r="O30" s="129">
        <f t="shared" si="2"/>
        <v>1</v>
      </c>
      <c r="P30" s="130">
        <f t="shared" si="3"/>
        <v>2392161</v>
      </c>
      <c r="Q30" s="130" t="str">
        <f>VLOOKUP(T30,Tableau!C:E,3,0)</f>
        <v>TL</v>
      </c>
      <c r="R30" s="130" t="str">
        <f>VLOOKUP(T30,Tableau!C:G,5,0)</f>
        <v>NAKDİ</v>
      </c>
      <c r="S30" s="131" t="str">
        <f t="shared" si="4"/>
        <v>7</v>
      </c>
      <c r="T30" s="131" t="str">
        <f t="shared" si="5"/>
        <v>700</v>
      </c>
      <c r="V30" s="298" t="str">
        <f>MANUAL!D13</f>
        <v>On</v>
      </c>
      <c r="W30" s="141" t="s">
        <v>180</v>
      </c>
      <c r="X30" s="123" t="str">
        <f>IF(V30="On",IFERROR(IF(((Y19-AD19)/X19)&gt;MANUAL!B38,"(high)",""),""),"")</f>
        <v/>
      </c>
      <c r="AA30" s="304">
        <f>(Y19-AD19)/X19</f>
        <v>0.48478545605509582</v>
      </c>
    </row>
    <row r="31" spans="1:31" ht="14.25" customHeight="1" x14ac:dyDescent="0.15">
      <c r="A31">
        <v>202212</v>
      </c>
      <c r="B31" t="s">
        <v>3</v>
      </c>
      <c r="C31" t="s">
        <v>393</v>
      </c>
      <c r="D31" t="s">
        <v>383</v>
      </c>
      <c r="E31">
        <v>409234</v>
      </c>
      <c r="F31" t="s">
        <v>384</v>
      </c>
      <c r="G31" t="s">
        <v>384</v>
      </c>
      <c r="H31">
        <v>409234</v>
      </c>
      <c r="I31">
        <v>16743</v>
      </c>
      <c r="J31">
        <v>3161</v>
      </c>
      <c r="K31" t="s">
        <v>409</v>
      </c>
      <c r="M31" s="129" t="str">
        <f t="shared" si="0"/>
        <v>2022121</v>
      </c>
      <c r="N31" s="129" t="str">
        <f t="shared" si="1"/>
        <v>2022</v>
      </c>
      <c r="O31" s="129">
        <f t="shared" si="2"/>
        <v>12</v>
      </c>
      <c r="P31" s="130">
        <f t="shared" si="3"/>
        <v>409234</v>
      </c>
      <c r="Q31" s="130" t="str">
        <f>VLOOKUP(T31,Tableau!C:E,3,0)</f>
        <v>TL</v>
      </c>
      <c r="R31" s="130" t="str">
        <f>VLOOKUP(T31,Tableau!C:G,5,0)</f>
        <v>NAKDİ</v>
      </c>
      <c r="S31" s="131" t="str">
        <f t="shared" si="4"/>
        <v>1</v>
      </c>
      <c r="T31" s="131" t="str">
        <f t="shared" si="5"/>
        <v>100</v>
      </c>
      <c r="V31" s="298" t="str">
        <f>MANUAL!D14</f>
        <v>On</v>
      </c>
      <c r="W31" s="162" t="s">
        <v>166</v>
      </c>
      <c r="X31" s="123" t="str">
        <f>IF(V31="On",IFERROR(IF(AE19&gt;MANUAL!$B$39," of which "&amp;ROUND(AE19*100,0)&amp;"%"&amp; " from '152-cash credits from foreign countries - guaranteed',",""),""),"")</f>
        <v/>
      </c>
      <c r="AA31" s="304">
        <f>AE19</f>
        <v>0</v>
      </c>
    </row>
    <row r="32" spans="1:31" ht="14.25" customHeight="1" x14ac:dyDescent="0.15">
      <c r="A32">
        <v>202212</v>
      </c>
      <c r="B32" t="s">
        <v>3</v>
      </c>
      <c r="C32" t="s">
        <v>389</v>
      </c>
      <c r="D32" t="s">
        <v>383</v>
      </c>
      <c r="E32">
        <v>700791</v>
      </c>
      <c r="F32" t="s">
        <v>384</v>
      </c>
      <c r="G32" t="s">
        <v>384</v>
      </c>
      <c r="H32">
        <v>700791</v>
      </c>
      <c r="I32">
        <v>37671</v>
      </c>
      <c r="J32">
        <v>8413</v>
      </c>
      <c r="K32" t="s">
        <v>414</v>
      </c>
      <c r="M32" s="129" t="str">
        <f t="shared" si="0"/>
        <v>2022121</v>
      </c>
      <c r="N32" s="129" t="str">
        <f t="shared" si="1"/>
        <v>2022</v>
      </c>
      <c r="O32" s="129">
        <f t="shared" si="2"/>
        <v>12</v>
      </c>
      <c r="P32" s="130">
        <f t="shared" si="3"/>
        <v>700791</v>
      </c>
      <c r="Q32" s="130" t="str">
        <f>VLOOKUP(T32,Tableau!C:E,3,0)</f>
        <v>TL</v>
      </c>
      <c r="R32" s="130" t="str">
        <f>VLOOKUP(T32,Tableau!C:G,5,0)</f>
        <v>NAKDİ</v>
      </c>
      <c r="S32" s="131" t="str">
        <f t="shared" si="4"/>
        <v>1</v>
      </c>
      <c r="T32" s="131" t="str">
        <f t="shared" si="5"/>
        <v>100</v>
      </c>
      <c r="V32" s="298" t="str">
        <f>MANUAL!D15</f>
        <v>On</v>
      </c>
      <c r="W32" s="141" t="s">
        <v>165</v>
      </c>
      <c r="X32" s="123" t="str">
        <f ca="1">IF(V32="On",IFERROR(IF(AND((W70-W69)&gt;2,((W70-W69)/W69)&gt;0.15),"inc.in # of banks or FI comp.to "&amp;V69&amp;" (from "&amp;W69&amp;" to "&amp;W70&amp;"),",""),""),"")</f>
        <v/>
      </c>
      <c r="AA32" s="299"/>
    </row>
    <row r="33" spans="1:27" ht="14.25" customHeight="1" x14ac:dyDescent="0.15">
      <c r="A33">
        <v>202212</v>
      </c>
      <c r="B33" t="s">
        <v>3</v>
      </c>
      <c r="C33" t="s">
        <v>391</v>
      </c>
      <c r="D33" t="s">
        <v>383</v>
      </c>
      <c r="E33">
        <v>349610</v>
      </c>
      <c r="F33">
        <v>242635</v>
      </c>
      <c r="G33">
        <v>106975</v>
      </c>
      <c r="H33" t="s">
        <v>384</v>
      </c>
      <c r="I33">
        <v>18843</v>
      </c>
      <c r="J33">
        <v>1854</v>
      </c>
      <c r="K33" t="s">
        <v>411</v>
      </c>
      <c r="M33" s="129" t="str">
        <f t="shared" si="0"/>
        <v>2022121</v>
      </c>
      <c r="N33" s="129" t="str">
        <f t="shared" si="1"/>
        <v>2022</v>
      </c>
      <c r="O33" s="129">
        <f t="shared" si="2"/>
        <v>12</v>
      </c>
      <c r="P33" s="130">
        <f t="shared" si="3"/>
        <v>349610</v>
      </c>
      <c r="Q33" s="130" t="str">
        <f>VLOOKUP(T33,Tableau!C:E,3,0)</f>
        <v>TL</v>
      </c>
      <c r="R33" s="130" t="str">
        <f>VLOOKUP(T33,Tableau!C:G,5,0)</f>
        <v>NAKDİ</v>
      </c>
      <c r="S33" s="131" t="str">
        <f t="shared" si="4"/>
        <v>1</v>
      </c>
      <c r="T33" s="131" t="str">
        <f t="shared" si="5"/>
        <v>100</v>
      </c>
      <c r="V33" s="298" t="str">
        <f>MANUAL!D16</f>
        <v>On</v>
      </c>
      <c r="W33" s="141" t="s">
        <v>124</v>
      </c>
      <c r="X33" s="154" t="str">
        <f>IF(V34="On",IF(X78&gt;MANUAL!B20,"perc.of factoring is "&amp;ROUND(X78*100,1)&amp;"%"&amp;",",""),"")</f>
        <v>perc.of factoring is 23,2%,</v>
      </c>
      <c r="AA33" s="304">
        <f>X78</f>
        <v>0.23163662934847448</v>
      </c>
    </row>
    <row r="34" spans="1:27" ht="14.25" customHeight="1" x14ac:dyDescent="0.15">
      <c r="A34">
        <v>202212</v>
      </c>
      <c r="B34" t="s">
        <v>3</v>
      </c>
      <c r="C34" t="s">
        <v>393</v>
      </c>
      <c r="D34" t="s">
        <v>415</v>
      </c>
      <c r="E34">
        <v>150019</v>
      </c>
      <c r="F34" t="s">
        <v>384</v>
      </c>
      <c r="G34">
        <v>145705</v>
      </c>
      <c r="H34" t="s">
        <v>384</v>
      </c>
      <c r="I34" t="s">
        <v>384</v>
      </c>
      <c r="J34">
        <v>1648</v>
      </c>
      <c r="K34" t="s">
        <v>409</v>
      </c>
      <c r="M34" s="129" t="str">
        <f t="shared" ref="M34:M65" si="6">A34&amp;S34</f>
        <v>2022121</v>
      </c>
      <c r="N34" s="129" t="str">
        <f t="shared" ref="N34:N65" si="7">LEFT(A34,4)</f>
        <v>2022</v>
      </c>
      <c r="O34" s="129">
        <f t="shared" ref="O34:O65" si="8">VALUE(RIGHT(A34,2))</f>
        <v>12</v>
      </c>
      <c r="P34" s="130">
        <f t="shared" ref="P34:P65" si="9">F34+G34+H34</f>
        <v>145705</v>
      </c>
      <c r="Q34" s="130" t="str">
        <f>VLOOKUP(T34,Tableau!C:E,3,0)</f>
        <v>TL</v>
      </c>
      <c r="R34" s="130" t="str">
        <f>VLOOKUP(T34,Tableau!C:G,5,0)</f>
        <v>YAPILANDIRMA</v>
      </c>
      <c r="S34" s="131" t="str">
        <f t="shared" ref="S34:S65" si="10">LEFT(D34,1)</f>
        <v>1</v>
      </c>
      <c r="T34" s="131" t="str">
        <f t="shared" ref="T34:T65" si="11">LEFT(D34,3)</f>
        <v>106</v>
      </c>
      <c r="V34" s="298" t="str">
        <f>MANUAL!D17</f>
        <v>On</v>
      </c>
      <c r="W34" s="141" t="s">
        <v>125</v>
      </c>
      <c r="X34" s="123" t="str">
        <f>IF(V34="On",IF(Data!Y78&gt;MANUAL!B20,"perc.of leasing is "&amp;ROUND(Y78*100,1)&amp;"%"&amp;",",""),"")</f>
        <v>perc.of leasing is 48,5%,</v>
      </c>
      <c r="AA34" s="299">
        <f>Y78</f>
        <v>0.48478545605509582</v>
      </c>
    </row>
    <row r="35" spans="1:27" ht="14.25" customHeight="1" x14ac:dyDescent="0.15">
      <c r="A35">
        <v>202212</v>
      </c>
      <c r="B35" t="s">
        <v>3</v>
      </c>
      <c r="C35" t="s">
        <v>390</v>
      </c>
      <c r="D35" t="s">
        <v>415</v>
      </c>
      <c r="E35">
        <v>240390</v>
      </c>
      <c r="F35" t="s">
        <v>384</v>
      </c>
      <c r="G35" t="s">
        <v>384</v>
      </c>
      <c r="H35">
        <v>237757</v>
      </c>
      <c r="I35" t="s">
        <v>384</v>
      </c>
      <c r="J35">
        <v>2633</v>
      </c>
      <c r="K35" t="s">
        <v>410</v>
      </c>
      <c r="M35" s="129" t="str">
        <f t="shared" si="6"/>
        <v>2022121</v>
      </c>
      <c r="N35" s="129" t="str">
        <f t="shared" si="7"/>
        <v>2022</v>
      </c>
      <c r="O35" s="129">
        <f t="shared" si="8"/>
        <v>12</v>
      </c>
      <c r="P35" s="130">
        <f t="shared" si="9"/>
        <v>237757</v>
      </c>
      <c r="Q35" s="130" t="str">
        <f>VLOOKUP(T35,Tableau!C:E,3,0)</f>
        <v>TL</v>
      </c>
      <c r="R35" s="130" t="str">
        <f>VLOOKUP(T35,Tableau!C:G,5,0)</f>
        <v>YAPILANDIRMA</v>
      </c>
      <c r="S35" s="131" t="str">
        <f t="shared" si="10"/>
        <v>1</v>
      </c>
      <c r="T35" s="131" t="str">
        <f t="shared" si="11"/>
        <v>106</v>
      </c>
      <c r="V35" s="298" t="str">
        <f>MANUAL!D18</f>
        <v>On</v>
      </c>
      <c r="W35" s="141" t="s">
        <v>243</v>
      </c>
      <c r="X35" s="123" t="str">
        <f ca="1">IF(V35="On",IF(W9=0,""," Restructured loans; total amount is "&amp;IF(W9&lt;1000000,ROUND(W9/1000,1)&amp;"k",IF(W9&lt;1000000000,ROUND(W9/1000000,2)&amp;"m",ROUND(W9/1000000000,2)&amp;"bl"))&amp;" try"&amp;" for last "&amp;MANUAL!B27&amp;" months."),"")</f>
        <v xml:space="preserve"> Restructured loans; total amount is 10,33m try for last 3 months.</v>
      </c>
      <c r="AA35" s="299"/>
    </row>
    <row r="36" spans="1:27" ht="14.25" customHeight="1" thickBot="1" x14ac:dyDescent="0.2">
      <c r="A36">
        <v>202212</v>
      </c>
      <c r="B36" t="s">
        <v>3</v>
      </c>
      <c r="C36" t="s">
        <v>386</v>
      </c>
      <c r="D36" t="s">
        <v>415</v>
      </c>
      <c r="E36">
        <v>139543</v>
      </c>
      <c r="F36" t="s">
        <v>384</v>
      </c>
      <c r="G36">
        <v>139543</v>
      </c>
      <c r="H36" t="s">
        <v>384</v>
      </c>
      <c r="I36">
        <v>7607</v>
      </c>
      <c r="J36">
        <v>7820</v>
      </c>
      <c r="K36" t="s">
        <v>414</v>
      </c>
      <c r="M36" s="129" t="str">
        <f t="shared" si="6"/>
        <v>2022121</v>
      </c>
      <c r="N36" s="129" t="str">
        <f t="shared" si="7"/>
        <v>2022</v>
      </c>
      <c r="O36" s="129">
        <f t="shared" si="8"/>
        <v>12</v>
      </c>
      <c r="P36" s="130">
        <f t="shared" si="9"/>
        <v>139543</v>
      </c>
      <c r="Q36" s="130" t="str">
        <f>VLOOKUP(T36,Tableau!C:E,3,0)</f>
        <v>TL</v>
      </c>
      <c r="R36" s="130" t="str">
        <f>VLOOKUP(T36,Tableau!C:G,5,0)</f>
        <v>YAPILANDIRMA</v>
      </c>
      <c r="S36" s="131" t="str">
        <f t="shared" si="10"/>
        <v>1</v>
      </c>
      <c r="T36" s="131" t="str">
        <f t="shared" si="11"/>
        <v>106</v>
      </c>
      <c r="V36" s="323" t="str">
        <f>MANUAL!D19</f>
        <v>On</v>
      </c>
      <c r="W36" s="163" t="s">
        <v>257</v>
      </c>
      <c r="X36" s="324" t="str">
        <f>IF(SUM(Details!B149:B160)&gt;0,"Bond utilisation; total amount is "&amp;IF(Details!B160&lt;1000000,ROUND(Details!B160/1000,1)&amp;"k",IF(Details!B160&lt;1000000000,ROUND(Details!B160/1000000,2)&amp;"m",ROUND(Details!B160/1000000000,2)&amp;"bl"))&amp;" try for "&amp;Details!A160&amp;".","")</f>
        <v/>
      </c>
      <c r="Y36" s="164" t="str">
        <f>IF(SUM(Details!C149:C160)&gt;0,"Commercial Bill utilisation; total amount is "&amp;IF(Details!C160&lt;1000000,ROUND(Details!C160/1000,1)&amp;"k",IF(Details!C160&lt;1000000000,ROUND(Details!C160/1000000,2)&amp;"m",ROUND(Details!C160/1000000000,2)&amp;"bl"))&amp;" try for "&amp;Details!A160,"")</f>
        <v/>
      </c>
      <c r="Z36" s="164"/>
      <c r="AA36" s="306"/>
    </row>
    <row r="37" spans="1:27" ht="14.25" customHeight="1" x14ac:dyDescent="0.15">
      <c r="A37">
        <v>202212</v>
      </c>
      <c r="B37" t="s">
        <v>3</v>
      </c>
      <c r="C37" t="s">
        <v>385</v>
      </c>
      <c r="D37" t="s">
        <v>415</v>
      </c>
      <c r="E37">
        <v>6000</v>
      </c>
      <c r="F37">
        <v>6000</v>
      </c>
      <c r="G37" t="s">
        <v>384</v>
      </c>
      <c r="H37" t="s">
        <v>384</v>
      </c>
      <c r="I37" t="s">
        <v>384</v>
      </c>
      <c r="J37" t="s">
        <v>384</v>
      </c>
      <c r="K37" t="s">
        <v>414</v>
      </c>
      <c r="M37" s="129" t="str">
        <f t="shared" si="6"/>
        <v>2022121</v>
      </c>
      <c r="N37" s="129" t="str">
        <f t="shared" si="7"/>
        <v>2022</v>
      </c>
      <c r="O37" s="129">
        <f t="shared" si="8"/>
        <v>12</v>
      </c>
      <c r="P37" s="130">
        <f t="shared" si="9"/>
        <v>6000</v>
      </c>
      <c r="Q37" s="130" t="str">
        <f>VLOOKUP(T37,Tableau!C:E,3,0)</f>
        <v>TL</v>
      </c>
      <c r="R37" s="130" t="str">
        <f>VLOOKUP(T37,Tableau!C:G,5,0)</f>
        <v>YAPILANDIRMA</v>
      </c>
      <c r="S37" s="131" t="str">
        <f t="shared" si="10"/>
        <v>1</v>
      </c>
      <c r="T37" s="131" t="str">
        <f t="shared" si="11"/>
        <v>106</v>
      </c>
      <c r="V37" s="406" t="s">
        <v>131</v>
      </c>
      <c r="W37" s="400" t="str">
        <f ca="1">SUBSTITUTE(SUBSTITUTE(SUBSTITUTE((V19&amp;":"&amp;X23&amp;" "&amp;" "&amp;X24&amp;" "&amp;X25&amp;" "&amp;X26&amp;" "&amp;X27&amp;" "&amp;X28&amp;" "&amp;X29&amp;X30&amp;" "&amp;X31&amp;X32&amp;" "&amp;X33&amp;" "&amp;X34&amp;" "&amp;X36&amp;" "&amp;Y36),"  "," "),"  "," "),"  "," ")</f>
        <v xml:space="preserve">202302: CFR; Below average credit facility - Very high utilisation (D4) (low financial headroom), perc.of S/T loans is 10,1%, ratio of FX cash is 48,5%, perc.of factoring is 23,2%, perc.of leasing is 48,5%, </v>
      </c>
      <c r="X37" s="401"/>
      <c r="Y37" s="401"/>
      <c r="Z37" s="402"/>
      <c r="AA37" s="62" t="s">
        <v>172</v>
      </c>
    </row>
    <row r="38" spans="1:27" ht="14.25" customHeight="1" x14ac:dyDescent="0.15">
      <c r="A38">
        <v>202212</v>
      </c>
      <c r="B38" t="s">
        <v>3</v>
      </c>
      <c r="C38" t="s">
        <v>389</v>
      </c>
      <c r="D38" t="s">
        <v>415</v>
      </c>
      <c r="E38">
        <v>3453742</v>
      </c>
      <c r="F38">
        <v>166392</v>
      </c>
      <c r="G38">
        <v>930668</v>
      </c>
      <c r="H38">
        <v>312139</v>
      </c>
      <c r="I38" t="s">
        <v>384</v>
      </c>
      <c r="J38" t="s">
        <v>384</v>
      </c>
      <c r="K38" t="s">
        <v>414</v>
      </c>
      <c r="M38" s="129" t="str">
        <f t="shared" si="6"/>
        <v>2022121</v>
      </c>
      <c r="N38" s="129" t="str">
        <f t="shared" si="7"/>
        <v>2022</v>
      </c>
      <c r="O38" s="129">
        <f t="shared" si="8"/>
        <v>12</v>
      </c>
      <c r="P38" s="130">
        <f t="shared" si="9"/>
        <v>1409199</v>
      </c>
      <c r="Q38" s="130" t="str">
        <f>VLOOKUP(T38,Tableau!C:E,3,0)</f>
        <v>TL</v>
      </c>
      <c r="R38" s="130" t="str">
        <f>VLOOKUP(T38,Tableau!C:G,5,0)</f>
        <v>YAPILANDIRMA</v>
      </c>
      <c r="S38" s="131" t="str">
        <f t="shared" si="10"/>
        <v>1</v>
      </c>
      <c r="T38" s="131" t="str">
        <f t="shared" si="11"/>
        <v>106</v>
      </c>
      <c r="V38" s="406"/>
      <c r="W38" s="400"/>
      <c r="X38" s="401"/>
      <c r="Y38" s="401"/>
      <c r="Z38" s="402"/>
      <c r="AA38" s="62">
        <f ca="1">LEN(W37)</f>
        <v>207</v>
      </c>
    </row>
    <row r="39" spans="1:27" ht="14.25" customHeight="1" x14ac:dyDescent="0.15">
      <c r="A39">
        <v>202212</v>
      </c>
      <c r="B39" t="s">
        <v>3</v>
      </c>
      <c r="C39" t="s">
        <v>395</v>
      </c>
      <c r="D39" t="s">
        <v>415</v>
      </c>
      <c r="E39">
        <v>5086640</v>
      </c>
      <c r="F39">
        <v>2740366</v>
      </c>
      <c r="G39">
        <v>2346274</v>
      </c>
      <c r="H39" t="s">
        <v>384</v>
      </c>
      <c r="I39" t="s">
        <v>384</v>
      </c>
      <c r="J39">
        <v>28510</v>
      </c>
      <c r="K39" t="s">
        <v>409</v>
      </c>
      <c r="M39" s="129" t="str">
        <f t="shared" si="6"/>
        <v>2022121</v>
      </c>
      <c r="N39" s="129" t="str">
        <f t="shared" si="7"/>
        <v>2022</v>
      </c>
      <c r="O39" s="129">
        <f t="shared" si="8"/>
        <v>12</v>
      </c>
      <c r="P39" s="130">
        <f t="shared" si="9"/>
        <v>5086640</v>
      </c>
      <c r="Q39" s="130" t="str">
        <f>VLOOKUP(T39,Tableau!C:E,3,0)</f>
        <v>TL</v>
      </c>
      <c r="R39" s="130" t="str">
        <f>VLOOKUP(T39,Tableau!C:G,5,0)</f>
        <v>YAPILANDIRMA</v>
      </c>
      <c r="S39" s="131" t="str">
        <f t="shared" si="10"/>
        <v>1</v>
      </c>
      <c r="T39" s="131" t="str">
        <f t="shared" si="11"/>
        <v>106</v>
      </c>
      <c r="V39" s="406"/>
      <c r="W39" s="400"/>
      <c r="X39" s="401"/>
      <c r="Y39" s="401"/>
      <c r="Z39" s="402"/>
    </row>
    <row r="40" spans="1:27" ht="14.25" customHeight="1" x14ac:dyDescent="0.15">
      <c r="A40">
        <v>202212</v>
      </c>
      <c r="B40" t="s">
        <v>3</v>
      </c>
      <c r="C40" t="s">
        <v>389</v>
      </c>
      <c r="D40" t="s">
        <v>401</v>
      </c>
      <c r="E40">
        <v>349610</v>
      </c>
      <c r="F40">
        <v>38300</v>
      </c>
      <c r="G40" t="s">
        <v>384</v>
      </c>
      <c r="H40" t="s">
        <v>384</v>
      </c>
      <c r="I40">
        <v>614</v>
      </c>
      <c r="J40">
        <v>1291</v>
      </c>
      <c r="K40" t="s">
        <v>414</v>
      </c>
      <c r="M40" s="129" t="str">
        <f t="shared" si="6"/>
        <v>2022122</v>
      </c>
      <c r="N40" s="129" t="str">
        <f t="shared" si="7"/>
        <v>2022</v>
      </c>
      <c r="O40" s="129">
        <f t="shared" si="8"/>
        <v>12</v>
      </c>
      <c r="P40" s="130">
        <f t="shared" si="9"/>
        <v>38300</v>
      </c>
      <c r="Q40" s="130" t="str">
        <f>VLOOKUP(T40,Tableau!C:E,3,0)</f>
        <v>TL</v>
      </c>
      <c r="R40" s="130" t="str">
        <f>VLOOKUP(T40,Tableau!C:G,5,0)</f>
        <v>GAYRİNAKDİ</v>
      </c>
      <c r="S40" s="131" t="str">
        <f t="shared" si="10"/>
        <v>2</v>
      </c>
      <c r="T40" s="131" t="str">
        <f t="shared" si="11"/>
        <v>203</v>
      </c>
      <c r="V40" s="406"/>
      <c r="W40" s="403"/>
      <c r="X40" s="404"/>
      <c r="Y40" s="404"/>
      <c r="Z40" s="405"/>
    </row>
    <row r="41" spans="1:27" ht="14.25" customHeight="1" x14ac:dyDescent="0.15">
      <c r="A41">
        <v>202212</v>
      </c>
      <c r="B41" t="s">
        <v>3</v>
      </c>
      <c r="C41" t="s">
        <v>397</v>
      </c>
      <c r="D41" t="s">
        <v>403</v>
      </c>
      <c r="E41">
        <v>2465091</v>
      </c>
      <c r="F41" t="s">
        <v>384</v>
      </c>
      <c r="G41" t="s">
        <v>384</v>
      </c>
      <c r="H41">
        <v>2392161</v>
      </c>
      <c r="I41">
        <v>107050</v>
      </c>
      <c r="J41">
        <v>38088</v>
      </c>
      <c r="K41" t="s">
        <v>409</v>
      </c>
      <c r="M41" s="129" t="str">
        <f t="shared" si="6"/>
        <v>2022122</v>
      </c>
      <c r="N41" s="129" t="str">
        <f t="shared" si="7"/>
        <v>2022</v>
      </c>
      <c r="O41" s="129">
        <f t="shared" si="8"/>
        <v>12</v>
      </c>
      <c r="P41" s="130">
        <f t="shared" si="9"/>
        <v>2392161</v>
      </c>
      <c r="Q41" s="130" t="str">
        <f>VLOOKUP(T41,Tableau!C:E,3,0)</f>
        <v>TL</v>
      </c>
      <c r="R41" s="130" t="str">
        <f>VLOOKUP(T41,Tableau!C:G,5,0)</f>
        <v>GAYRİNAKDİ</v>
      </c>
      <c r="S41" s="131" t="str">
        <f t="shared" si="10"/>
        <v>2</v>
      </c>
      <c r="T41" s="131" t="str">
        <f t="shared" si="11"/>
        <v>205</v>
      </c>
      <c r="V41" s="406"/>
      <c r="W41" s="408" t="str">
        <f ca="1">X21&amp;" "&amp;X22&amp;" "&amp;X35</f>
        <v>Significant interest payment delays (over threshold)   Restructured loans; total amount is 10,33m try for last 3 months.</v>
      </c>
      <c r="X41" s="409"/>
      <c r="Y41" s="409"/>
      <c r="Z41" s="410"/>
      <c r="AA41" s="62">
        <f ca="1">LEN(W41)</f>
        <v>120</v>
      </c>
    </row>
    <row r="42" spans="1:27" ht="14.25" customHeight="1" x14ac:dyDescent="0.15">
      <c r="A42">
        <v>202212</v>
      </c>
      <c r="B42" t="s">
        <v>407</v>
      </c>
      <c r="C42" t="s">
        <v>388</v>
      </c>
      <c r="D42" t="s">
        <v>408</v>
      </c>
      <c r="E42">
        <v>409234</v>
      </c>
      <c r="F42" t="s">
        <v>384</v>
      </c>
      <c r="G42" t="s">
        <v>384</v>
      </c>
      <c r="H42">
        <v>409234</v>
      </c>
      <c r="I42">
        <v>16743</v>
      </c>
      <c r="J42">
        <v>3161</v>
      </c>
      <c r="K42" t="s">
        <v>409</v>
      </c>
      <c r="M42" s="129" t="str">
        <f t="shared" si="6"/>
        <v>2022126</v>
      </c>
      <c r="N42" s="129" t="str">
        <f t="shared" si="7"/>
        <v>2022</v>
      </c>
      <c r="O42" s="129">
        <f t="shared" si="8"/>
        <v>12</v>
      </c>
      <c r="P42" s="130">
        <f t="shared" si="9"/>
        <v>409234</v>
      </c>
      <c r="Q42" s="130" t="str">
        <f>VLOOKUP(T42,Tableau!C:E,3,0)</f>
        <v>YP</v>
      </c>
      <c r="R42" s="130" t="str">
        <f>VLOOKUP(T42,Tableau!C:G,5,0)</f>
        <v>NAKDİ</v>
      </c>
      <c r="S42" s="131" t="str">
        <f t="shared" si="10"/>
        <v>6</v>
      </c>
      <c r="T42" s="131" t="str">
        <f t="shared" si="11"/>
        <v>650</v>
      </c>
      <c r="V42" s="407"/>
      <c r="W42" s="403"/>
      <c r="X42" s="404"/>
      <c r="Y42" s="404"/>
      <c r="Z42" s="405"/>
    </row>
    <row r="43" spans="1:27" ht="14.25" customHeight="1" x14ac:dyDescent="0.15">
      <c r="A43">
        <v>202212</v>
      </c>
      <c r="B43" t="s">
        <v>404</v>
      </c>
      <c r="C43" t="s">
        <v>382</v>
      </c>
      <c r="D43" t="s">
        <v>406</v>
      </c>
      <c r="E43">
        <v>700791</v>
      </c>
      <c r="F43" t="s">
        <v>384</v>
      </c>
      <c r="G43" t="s">
        <v>384</v>
      </c>
      <c r="H43">
        <v>700791</v>
      </c>
      <c r="I43">
        <v>37671</v>
      </c>
      <c r="J43">
        <v>8413</v>
      </c>
      <c r="K43" t="s">
        <v>409</v>
      </c>
      <c r="M43" s="129" t="str">
        <f t="shared" si="6"/>
        <v>2022127</v>
      </c>
      <c r="N43" s="129" t="str">
        <f t="shared" si="7"/>
        <v>2022</v>
      </c>
      <c r="O43" s="129">
        <f t="shared" si="8"/>
        <v>12</v>
      </c>
      <c r="P43" s="130">
        <f t="shared" si="9"/>
        <v>700791</v>
      </c>
      <c r="Q43" s="130" t="str">
        <f>VLOOKUP(T43,Tableau!C:E,3,0)</f>
        <v>TL</v>
      </c>
      <c r="R43" s="130" t="str">
        <f>VLOOKUP(T43,Tableau!C:G,5,0)</f>
        <v>NAKDİ</v>
      </c>
      <c r="S43" s="131" t="str">
        <f t="shared" si="10"/>
        <v>7</v>
      </c>
      <c r="T43" s="131" t="str">
        <f t="shared" si="11"/>
        <v>700</v>
      </c>
    </row>
    <row r="44" spans="1:27" ht="14.25" customHeight="1" x14ac:dyDescent="0.15">
      <c r="A44">
        <v>202212</v>
      </c>
      <c r="B44" t="s">
        <v>404</v>
      </c>
      <c r="C44" t="s">
        <v>405</v>
      </c>
      <c r="D44" t="s">
        <v>406</v>
      </c>
      <c r="E44">
        <v>349610</v>
      </c>
      <c r="F44">
        <v>242635</v>
      </c>
      <c r="G44">
        <v>106975</v>
      </c>
      <c r="H44" t="s">
        <v>384</v>
      </c>
      <c r="I44">
        <v>18843</v>
      </c>
      <c r="J44">
        <v>1854</v>
      </c>
      <c r="K44" t="s">
        <v>409</v>
      </c>
      <c r="M44" s="129" t="str">
        <f t="shared" si="6"/>
        <v>2022127</v>
      </c>
      <c r="N44" s="129" t="str">
        <f t="shared" si="7"/>
        <v>2022</v>
      </c>
      <c r="O44" s="129">
        <f t="shared" si="8"/>
        <v>12</v>
      </c>
      <c r="P44" s="130">
        <f t="shared" si="9"/>
        <v>349610</v>
      </c>
      <c r="Q44" s="130" t="str">
        <f>VLOOKUP(T44,Tableau!C:E,3,0)</f>
        <v>TL</v>
      </c>
      <c r="R44" s="130" t="str">
        <f>VLOOKUP(T44,Tableau!C:G,5,0)</f>
        <v>NAKDİ</v>
      </c>
      <c r="S44" s="131" t="str">
        <f t="shared" si="10"/>
        <v>7</v>
      </c>
      <c r="T44" s="131" t="str">
        <f t="shared" si="11"/>
        <v>700</v>
      </c>
      <c r="V44" s="97" t="s">
        <v>146</v>
      </c>
      <c r="W44" s="96"/>
      <c r="X44" s="96"/>
      <c r="Y44" s="96"/>
      <c r="Z44" s="96"/>
      <c r="AA44" s="97"/>
    </row>
    <row r="45" spans="1:27" ht="14.25" customHeight="1" x14ac:dyDescent="0.15">
      <c r="A45">
        <v>202211</v>
      </c>
      <c r="B45" t="s">
        <v>3</v>
      </c>
      <c r="C45" t="s">
        <v>385</v>
      </c>
      <c r="D45" t="s">
        <v>383</v>
      </c>
      <c r="E45">
        <v>150019</v>
      </c>
      <c r="F45" t="s">
        <v>384</v>
      </c>
      <c r="G45">
        <v>145705</v>
      </c>
      <c r="H45" t="s">
        <v>384</v>
      </c>
      <c r="I45" t="s">
        <v>384</v>
      </c>
      <c r="J45">
        <v>1648</v>
      </c>
      <c r="K45" t="s">
        <v>414</v>
      </c>
      <c r="M45" s="129" t="str">
        <f t="shared" si="6"/>
        <v>2022111</v>
      </c>
      <c r="N45" s="129" t="str">
        <f t="shared" si="7"/>
        <v>2022</v>
      </c>
      <c r="O45" s="129">
        <f t="shared" si="8"/>
        <v>11</v>
      </c>
      <c r="P45" s="130">
        <f t="shared" si="9"/>
        <v>145705</v>
      </c>
      <c r="Q45" s="130" t="str">
        <f>VLOOKUP(T45,Tableau!C:E,3,0)</f>
        <v>TL</v>
      </c>
      <c r="R45" s="130" t="str">
        <f>VLOOKUP(T45,Tableau!C:G,5,0)</f>
        <v>NAKDİ</v>
      </c>
      <c r="S45" s="131" t="str">
        <f t="shared" si="10"/>
        <v>1</v>
      </c>
      <c r="T45" s="131" t="str">
        <f t="shared" si="11"/>
        <v>100</v>
      </c>
      <c r="V45" s="78" t="s">
        <v>136</v>
      </c>
      <c r="W45" s="78" t="s">
        <v>137</v>
      </c>
      <c r="X45" s="78" t="s">
        <v>222</v>
      </c>
      <c r="Y45" s="123" t="s">
        <v>157</v>
      </c>
      <c r="Z45" s="78" t="s">
        <v>138</v>
      </c>
      <c r="AA45" s="78" t="s">
        <v>243</v>
      </c>
    </row>
    <row r="46" spans="1:27" ht="14.25" customHeight="1" x14ac:dyDescent="0.15">
      <c r="A46">
        <v>202211</v>
      </c>
      <c r="B46" t="s">
        <v>3</v>
      </c>
      <c r="C46" t="s">
        <v>393</v>
      </c>
      <c r="D46" t="s">
        <v>383</v>
      </c>
      <c r="E46">
        <v>240390</v>
      </c>
      <c r="F46" t="s">
        <v>384</v>
      </c>
      <c r="G46" t="s">
        <v>384</v>
      </c>
      <c r="H46">
        <v>237757</v>
      </c>
      <c r="I46" t="s">
        <v>384</v>
      </c>
      <c r="J46">
        <v>2633</v>
      </c>
      <c r="K46" t="s">
        <v>409</v>
      </c>
      <c r="M46" s="129" t="str">
        <f t="shared" si="6"/>
        <v>2022111</v>
      </c>
      <c r="N46" s="129" t="str">
        <f t="shared" si="7"/>
        <v>2022</v>
      </c>
      <c r="O46" s="129">
        <f t="shared" si="8"/>
        <v>11</v>
      </c>
      <c r="P46" s="130">
        <f t="shared" si="9"/>
        <v>237757</v>
      </c>
      <c r="Q46" s="130" t="str">
        <f>VLOOKUP(T46,Tableau!C:E,3,0)</f>
        <v>TL</v>
      </c>
      <c r="R46" s="130" t="str">
        <f>VLOOKUP(T46,Tableau!C:G,5,0)</f>
        <v>NAKDİ</v>
      </c>
      <c r="S46" s="131" t="str">
        <f t="shared" si="10"/>
        <v>1</v>
      </c>
      <c r="T46" s="131" t="str">
        <f t="shared" si="11"/>
        <v>100</v>
      </c>
      <c r="U46" s="123">
        <f>Table4[[#This Row],[AY]]</f>
        <v>2</v>
      </c>
      <c r="V46" s="62">
        <f>VALUE(LEFT($U$1,4))</f>
        <v>2023</v>
      </c>
      <c r="W46" s="62">
        <f>VALUE(RIGHT(U1,2))</f>
        <v>2</v>
      </c>
      <c r="X46" s="61">
        <f t="shared" ref="X46:X59" si="12">SUMIFS($I:$I,$N:$N,$V46,$O:$O,$W46)</f>
        <v>234155</v>
      </c>
      <c r="Y46" s="79">
        <f t="shared" ref="Y46:Y59" si="13">COUNTIFS($N:$N,$V46,$O:$O,$W46)-COUNTIFS($N:$N,$V46,$O:$O,$W46,$I:$I,0)</f>
        <v>9</v>
      </c>
      <c r="Z46" s="79">
        <f t="shared" ref="Z46:Z59" si="14">SUMIFS($P:$P,$R:$R,"ZARAR",$N:$N,$V46,$O:$O,$W46)</f>
        <v>0</v>
      </c>
      <c r="AA46" s="123">
        <f t="shared" ref="AA46:AA60" si="15">SUMIFS($P:$P,$R:$R,"YAPILANDIRMA",$N:$N,$V46,$O:$O,$W46)</f>
        <v>1942491</v>
      </c>
    </row>
    <row r="47" spans="1:27" ht="14.25" customHeight="1" x14ac:dyDescent="0.15">
      <c r="A47">
        <v>202211</v>
      </c>
      <c r="B47" t="s">
        <v>3</v>
      </c>
      <c r="C47" t="s">
        <v>389</v>
      </c>
      <c r="D47" t="s">
        <v>383</v>
      </c>
      <c r="E47">
        <v>139543</v>
      </c>
      <c r="F47" t="s">
        <v>384</v>
      </c>
      <c r="G47">
        <v>139543</v>
      </c>
      <c r="H47" t="s">
        <v>384</v>
      </c>
      <c r="I47">
        <v>7607</v>
      </c>
      <c r="J47">
        <v>7820</v>
      </c>
      <c r="K47" t="s">
        <v>414</v>
      </c>
      <c r="M47" s="129" t="str">
        <f t="shared" si="6"/>
        <v>2022111</v>
      </c>
      <c r="N47" s="129" t="str">
        <f t="shared" si="7"/>
        <v>2022</v>
      </c>
      <c r="O47" s="129">
        <f t="shared" si="8"/>
        <v>11</v>
      </c>
      <c r="P47" s="130">
        <f t="shared" si="9"/>
        <v>139543</v>
      </c>
      <c r="Q47" s="130" t="str">
        <f>VLOOKUP(T47,Tableau!C:E,3,0)</f>
        <v>TL</v>
      </c>
      <c r="R47" s="130" t="str">
        <f>VLOOKUP(T47,Tableau!C:G,5,0)</f>
        <v>NAKDİ</v>
      </c>
      <c r="S47" s="131" t="str">
        <f t="shared" si="10"/>
        <v>1</v>
      </c>
      <c r="T47" s="131" t="str">
        <f t="shared" si="11"/>
        <v>100</v>
      </c>
      <c r="U47" s="123">
        <f>Table4[[#This Row],[AY]]</f>
        <v>1</v>
      </c>
      <c r="V47" s="62">
        <f t="shared" ref="V47:V57" si="16">IF(W46=1,VALUE(LEFT($U$1,4))-1,V46)</f>
        <v>2023</v>
      </c>
      <c r="W47" s="62">
        <f t="shared" ref="W47:W57" si="17">IF((W46-1)=0,12,W46-1)</f>
        <v>1</v>
      </c>
      <c r="X47" s="61">
        <f t="shared" si="12"/>
        <v>209811</v>
      </c>
      <c r="Y47" s="79">
        <f t="shared" si="13"/>
        <v>7</v>
      </c>
      <c r="Z47" s="79">
        <f t="shared" si="14"/>
        <v>0</v>
      </c>
      <c r="AA47" s="123">
        <f t="shared" si="15"/>
        <v>1358607</v>
      </c>
    </row>
    <row r="48" spans="1:27" ht="14.25" customHeight="1" x14ac:dyDescent="0.15">
      <c r="A48">
        <v>202211</v>
      </c>
      <c r="B48" t="s">
        <v>3</v>
      </c>
      <c r="C48" t="s">
        <v>391</v>
      </c>
      <c r="D48" t="s">
        <v>383</v>
      </c>
      <c r="E48">
        <v>6000</v>
      </c>
      <c r="F48">
        <v>6000</v>
      </c>
      <c r="G48" t="s">
        <v>384</v>
      </c>
      <c r="H48" t="s">
        <v>384</v>
      </c>
      <c r="I48" t="s">
        <v>384</v>
      </c>
      <c r="J48" t="s">
        <v>384</v>
      </c>
      <c r="K48" t="s">
        <v>411</v>
      </c>
      <c r="M48" s="129" t="str">
        <f t="shared" si="6"/>
        <v>2022111</v>
      </c>
      <c r="N48" s="129" t="str">
        <f t="shared" si="7"/>
        <v>2022</v>
      </c>
      <c r="O48" s="129">
        <f t="shared" si="8"/>
        <v>11</v>
      </c>
      <c r="P48" s="130">
        <f t="shared" si="9"/>
        <v>6000</v>
      </c>
      <c r="Q48" s="130" t="str">
        <f>VLOOKUP(T48,Tableau!C:E,3,0)</f>
        <v>TL</v>
      </c>
      <c r="R48" s="130" t="str">
        <f>VLOOKUP(T48,Tableau!C:G,5,0)</f>
        <v>NAKDİ</v>
      </c>
      <c r="S48" s="131" t="str">
        <f t="shared" si="10"/>
        <v>1</v>
      </c>
      <c r="T48" s="131" t="str">
        <f t="shared" si="11"/>
        <v>100</v>
      </c>
      <c r="U48" s="123">
        <f>Table4[[#This Row],[AY]]</f>
        <v>12</v>
      </c>
      <c r="V48" s="62">
        <f t="shared" si="16"/>
        <v>2022</v>
      </c>
      <c r="W48" s="62">
        <f t="shared" si="17"/>
        <v>12</v>
      </c>
      <c r="X48" s="61">
        <f t="shared" si="12"/>
        <v>261785</v>
      </c>
      <c r="Y48" s="79">
        <f t="shared" si="13"/>
        <v>9</v>
      </c>
      <c r="Z48" s="79">
        <f t="shared" si="14"/>
        <v>0</v>
      </c>
      <c r="AA48" s="123">
        <f t="shared" si="15"/>
        <v>7024844</v>
      </c>
    </row>
    <row r="49" spans="1:27" ht="14.25" customHeight="1" x14ac:dyDescent="0.15">
      <c r="A49">
        <v>202211</v>
      </c>
      <c r="B49" t="s">
        <v>3</v>
      </c>
      <c r="C49" t="s">
        <v>386</v>
      </c>
      <c r="D49" t="s">
        <v>415</v>
      </c>
      <c r="E49">
        <v>3453742</v>
      </c>
      <c r="F49">
        <v>166392</v>
      </c>
      <c r="G49">
        <v>930668</v>
      </c>
      <c r="H49">
        <v>312139</v>
      </c>
      <c r="I49" t="s">
        <v>384</v>
      </c>
      <c r="J49" t="s">
        <v>384</v>
      </c>
      <c r="K49" t="s">
        <v>414</v>
      </c>
      <c r="M49" s="129" t="str">
        <f t="shared" si="6"/>
        <v>2022111</v>
      </c>
      <c r="N49" s="129" t="str">
        <f t="shared" si="7"/>
        <v>2022</v>
      </c>
      <c r="O49" s="129">
        <f t="shared" si="8"/>
        <v>11</v>
      </c>
      <c r="P49" s="130">
        <f t="shared" si="9"/>
        <v>1409199</v>
      </c>
      <c r="Q49" s="130" t="str">
        <f>VLOOKUP(T49,Tableau!C:E,3,0)</f>
        <v>TL</v>
      </c>
      <c r="R49" s="130" t="str">
        <f>VLOOKUP(T49,Tableau!C:G,5,0)</f>
        <v>YAPILANDIRMA</v>
      </c>
      <c r="S49" s="131" t="str">
        <f t="shared" si="10"/>
        <v>1</v>
      </c>
      <c r="T49" s="131" t="str">
        <f t="shared" si="11"/>
        <v>106</v>
      </c>
      <c r="U49" s="123">
        <f>Table4[[#This Row],[AY]]</f>
        <v>11</v>
      </c>
      <c r="V49" s="62">
        <f t="shared" si="16"/>
        <v>2022</v>
      </c>
      <c r="W49" s="62">
        <f t="shared" si="17"/>
        <v>11</v>
      </c>
      <c r="X49" s="61">
        <f t="shared" si="12"/>
        <v>213392</v>
      </c>
      <c r="Y49" s="79">
        <f t="shared" si="13"/>
        <v>7</v>
      </c>
      <c r="Z49" s="79">
        <f t="shared" si="14"/>
        <v>0</v>
      </c>
      <c r="AA49" s="123">
        <f t="shared" si="15"/>
        <v>9365712</v>
      </c>
    </row>
    <row r="50" spans="1:27" ht="14.25" customHeight="1" x14ac:dyDescent="0.15">
      <c r="A50">
        <v>202211</v>
      </c>
      <c r="B50" t="s">
        <v>3</v>
      </c>
      <c r="C50" t="s">
        <v>390</v>
      </c>
      <c r="D50" t="s">
        <v>415</v>
      </c>
      <c r="E50">
        <v>4856026</v>
      </c>
      <c r="F50">
        <v>2688054</v>
      </c>
      <c r="G50">
        <v>2167972</v>
      </c>
      <c r="H50" t="s">
        <v>384</v>
      </c>
      <c r="I50" t="s">
        <v>384</v>
      </c>
      <c r="J50">
        <v>26559</v>
      </c>
      <c r="K50" t="s">
        <v>410</v>
      </c>
      <c r="M50" s="129" t="str">
        <f t="shared" si="6"/>
        <v>2022111</v>
      </c>
      <c r="N50" s="129" t="str">
        <f t="shared" si="7"/>
        <v>2022</v>
      </c>
      <c r="O50" s="129">
        <f t="shared" si="8"/>
        <v>11</v>
      </c>
      <c r="P50" s="130">
        <f t="shared" si="9"/>
        <v>4856026</v>
      </c>
      <c r="Q50" s="130" t="str">
        <f>VLOOKUP(T50,Tableau!C:E,3,0)</f>
        <v>TL</v>
      </c>
      <c r="R50" s="130" t="str">
        <f>VLOOKUP(T50,Tableau!C:G,5,0)</f>
        <v>YAPILANDIRMA</v>
      </c>
      <c r="S50" s="131" t="str">
        <f t="shared" si="10"/>
        <v>1</v>
      </c>
      <c r="T50" s="131" t="str">
        <f t="shared" si="11"/>
        <v>106</v>
      </c>
      <c r="U50" s="123">
        <f>Table4[[#This Row],[AY]]</f>
        <v>10</v>
      </c>
      <c r="V50" s="62">
        <f t="shared" si="16"/>
        <v>2022</v>
      </c>
      <c r="W50" s="62">
        <f t="shared" si="17"/>
        <v>10</v>
      </c>
      <c r="X50" s="61">
        <f t="shared" si="12"/>
        <v>741851</v>
      </c>
      <c r="Y50" s="79">
        <f t="shared" si="13"/>
        <v>9</v>
      </c>
      <c r="Z50" s="79">
        <f t="shared" si="14"/>
        <v>0</v>
      </c>
      <c r="AA50" s="123">
        <f t="shared" si="15"/>
        <v>2536519</v>
      </c>
    </row>
    <row r="51" spans="1:27" ht="14.25" customHeight="1" x14ac:dyDescent="0.15">
      <c r="A51">
        <v>202211</v>
      </c>
      <c r="B51" t="s">
        <v>3</v>
      </c>
      <c r="C51" t="s">
        <v>395</v>
      </c>
      <c r="D51" t="s">
        <v>415</v>
      </c>
      <c r="E51">
        <v>1500000</v>
      </c>
      <c r="F51">
        <v>199533</v>
      </c>
      <c r="G51" t="s">
        <v>384</v>
      </c>
      <c r="H51" t="s">
        <v>384</v>
      </c>
      <c r="I51" t="s">
        <v>384</v>
      </c>
      <c r="J51" t="s">
        <v>384</v>
      </c>
      <c r="K51" t="s">
        <v>409</v>
      </c>
      <c r="M51" s="129" t="str">
        <f t="shared" si="6"/>
        <v>2022111</v>
      </c>
      <c r="N51" s="129" t="str">
        <f t="shared" si="7"/>
        <v>2022</v>
      </c>
      <c r="O51" s="129">
        <f t="shared" si="8"/>
        <v>11</v>
      </c>
      <c r="P51" s="130">
        <f t="shared" si="9"/>
        <v>199533</v>
      </c>
      <c r="Q51" s="130" t="str">
        <f>VLOOKUP(T51,Tableau!C:E,3,0)</f>
        <v>TL</v>
      </c>
      <c r="R51" s="130" t="str">
        <f>VLOOKUP(T51,Tableau!C:G,5,0)</f>
        <v>YAPILANDIRMA</v>
      </c>
      <c r="S51" s="131" t="str">
        <f t="shared" si="10"/>
        <v>1</v>
      </c>
      <c r="T51" s="131" t="str">
        <f t="shared" si="11"/>
        <v>106</v>
      </c>
      <c r="U51" s="123">
        <f>Table4[[#This Row],[AY]]</f>
        <v>9</v>
      </c>
      <c r="V51" s="62">
        <f t="shared" si="16"/>
        <v>2022</v>
      </c>
      <c r="W51" s="62">
        <f t="shared" si="17"/>
        <v>9</v>
      </c>
      <c r="X51" s="61">
        <f t="shared" si="12"/>
        <v>670743</v>
      </c>
      <c r="Y51" s="79">
        <f t="shared" si="13"/>
        <v>6</v>
      </c>
      <c r="Z51" s="79">
        <f t="shared" si="14"/>
        <v>0</v>
      </c>
      <c r="AA51" s="123">
        <f t="shared" si="15"/>
        <v>2536519</v>
      </c>
    </row>
    <row r="52" spans="1:27" ht="14.25" customHeight="1" x14ac:dyDescent="0.15">
      <c r="A52">
        <v>202211</v>
      </c>
      <c r="B52" t="s">
        <v>3</v>
      </c>
      <c r="C52" t="s">
        <v>385</v>
      </c>
      <c r="D52" t="s">
        <v>415</v>
      </c>
      <c r="E52">
        <v>750000</v>
      </c>
      <c r="F52" t="s">
        <v>384</v>
      </c>
      <c r="G52" t="s">
        <v>384</v>
      </c>
      <c r="H52" t="s">
        <v>384</v>
      </c>
      <c r="I52" t="s">
        <v>384</v>
      </c>
      <c r="J52" t="s">
        <v>384</v>
      </c>
      <c r="K52" t="s">
        <v>414</v>
      </c>
      <c r="M52" s="129" t="str">
        <f t="shared" si="6"/>
        <v>2022111</v>
      </c>
      <c r="N52" s="129" t="str">
        <f t="shared" si="7"/>
        <v>2022</v>
      </c>
      <c r="O52" s="129">
        <f t="shared" si="8"/>
        <v>11</v>
      </c>
      <c r="P52" s="130">
        <f t="shared" si="9"/>
        <v>0</v>
      </c>
      <c r="Q52" s="130" t="str">
        <f>VLOOKUP(T52,Tableau!C:E,3,0)</f>
        <v>TL</v>
      </c>
      <c r="R52" s="130" t="str">
        <f>VLOOKUP(T52,Tableau!C:G,5,0)</f>
        <v>YAPILANDIRMA</v>
      </c>
      <c r="S52" s="131" t="str">
        <f t="shared" si="10"/>
        <v>1</v>
      </c>
      <c r="T52" s="131" t="str">
        <f t="shared" si="11"/>
        <v>106</v>
      </c>
      <c r="U52" s="123">
        <f>Table4[[#This Row],[AY]]</f>
        <v>8</v>
      </c>
      <c r="V52" s="62">
        <f t="shared" si="16"/>
        <v>2022</v>
      </c>
      <c r="W52" s="62">
        <f t="shared" si="17"/>
        <v>8</v>
      </c>
      <c r="X52" s="61">
        <f t="shared" si="12"/>
        <v>217804</v>
      </c>
      <c r="Y52" s="79">
        <f t="shared" si="13"/>
        <v>9</v>
      </c>
      <c r="Z52" s="79">
        <f t="shared" si="14"/>
        <v>0</v>
      </c>
      <c r="AA52" s="123">
        <f t="shared" si="15"/>
        <v>5977877</v>
      </c>
    </row>
    <row r="53" spans="1:27" ht="14.25" customHeight="1" x14ac:dyDescent="0.15">
      <c r="A53">
        <v>202211</v>
      </c>
      <c r="B53" t="s">
        <v>3</v>
      </c>
      <c r="C53" t="s">
        <v>393</v>
      </c>
      <c r="D53" t="s">
        <v>415</v>
      </c>
      <c r="E53">
        <v>412229</v>
      </c>
      <c r="F53" t="s">
        <v>384</v>
      </c>
      <c r="G53" t="s">
        <v>384</v>
      </c>
      <c r="H53">
        <v>412229</v>
      </c>
      <c r="I53">
        <v>22391</v>
      </c>
      <c r="J53">
        <v>2589</v>
      </c>
      <c r="K53" t="s">
        <v>409</v>
      </c>
      <c r="M53" s="129" t="str">
        <f t="shared" si="6"/>
        <v>2022111</v>
      </c>
      <c r="N53" s="129" t="str">
        <f t="shared" si="7"/>
        <v>2022</v>
      </c>
      <c r="O53" s="129">
        <f t="shared" si="8"/>
        <v>11</v>
      </c>
      <c r="P53" s="130">
        <f t="shared" si="9"/>
        <v>412229</v>
      </c>
      <c r="Q53" s="130" t="str">
        <f>VLOOKUP(T53,Tableau!C:E,3,0)</f>
        <v>TL</v>
      </c>
      <c r="R53" s="130" t="str">
        <f>VLOOKUP(T53,Tableau!C:G,5,0)</f>
        <v>YAPILANDIRMA</v>
      </c>
      <c r="S53" s="131" t="str">
        <f t="shared" si="10"/>
        <v>1</v>
      </c>
      <c r="T53" s="131" t="str">
        <f t="shared" si="11"/>
        <v>106</v>
      </c>
      <c r="U53" s="123">
        <f>Table4[[#This Row],[AY]]</f>
        <v>7</v>
      </c>
      <c r="V53" s="62">
        <f t="shared" si="16"/>
        <v>2022</v>
      </c>
      <c r="W53" s="62">
        <f t="shared" si="17"/>
        <v>7</v>
      </c>
      <c r="X53" s="61">
        <f t="shared" si="12"/>
        <v>148090</v>
      </c>
      <c r="Y53" s="79">
        <f t="shared" si="13"/>
        <v>5</v>
      </c>
      <c r="Z53" s="79">
        <f t="shared" si="14"/>
        <v>0</v>
      </c>
      <c r="AA53" s="123">
        <f t="shared" si="15"/>
        <v>6782905</v>
      </c>
    </row>
    <row r="54" spans="1:27" ht="14.25" customHeight="1" x14ac:dyDescent="0.15">
      <c r="A54">
        <v>202211</v>
      </c>
      <c r="B54" t="s">
        <v>3</v>
      </c>
      <c r="C54" t="s">
        <v>389</v>
      </c>
      <c r="D54" t="s">
        <v>415</v>
      </c>
      <c r="E54">
        <v>2580236</v>
      </c>
      <c r="F54" t="s">
        <v>384</v>
      </c>
      <c r="G54" t="s">
        <v>384</v>
      </c>
      <c r="H54">
        <v>2488725</v>
      </c>
      <c r="I54">
        <v>111672</v>
      </c>
      <c r="J54">
        <v>44881</v>
      </c>
      <c r="K54" t="s">
        <v>414</v>
      </c>
      <c r="M54" s="129" t="str">
        <f t="shared" si="6"/>
        <v>2022111</v>
      </c>
      <c r="N54" s="129" t="str">
        <f t="shared" si="7"/>
        <v>2022</v>
      </c>
      <c r="O54" s="129">
        <f t="shared" si="8"/>
        <v>11</v>
      </c>
      <c r="P54" s="130">
        <f t="shared" si="9"/>
        <v>2488725</v>
      </c>
      <c r="Q54" s="130" t="str">
        <f>VLOOKUP(T54,Tableau!C:E,3,0)</f>
        <v>TL</v>
      </c>
      <c r="R54" s="130" t="str">
        <f>VLOOKUP(T54,Tableau!C:G,5,0)</f>
        <v>YAPILANDIRMA</v>
      </c>
      <c r="S54" s="131" t="str">
        <f t="shared" si="10"/>
        <v>1</v>
      </c>
      <c r="T54" s="131" t="str">
        <f t="shared" si="11"/>
        <v>106</v>
      </c>
      <c r="U54" s="123">
        <f>Table4[[#This Row],[AY]]</f>
        <v>6</v>
      </c>
      <c r="V54" s="62">
        <f t="shared" si="16"/>
        <v>2022</v>
      </c>
      <c r="W54" s="62">
        <f t="shared" si="17"/>
        <v>6</v>
      </c>
      <c r="X54" s="61">
        <f t="shared" si="12"/>
        <v>333078</v>
      </c>
      <c r="Y54" s="79">
        <f t="shared" si="13"/>
        <v>7</v>
      </c>
      <c r="Z54" s="79">
        <f t="shared" si="14"/>
        <v>0</v>
      </c>
      <c r="AA54" s="123">
        <f t="shared" si="15"/>
        <v>6782905</v>
      </c>
    </row>
    <row r="55" spans="1:27" ht="14.25" customHeight="1" x14ac:dyDescent="0.15">
      <c r="A55">
        <v>202211</v>
      </c>
      <c r="B55" t="s">
        <v>3</v>
      </c>
      <c r="C55" t="s">
        <v>389</v>
      </c>
      <c r="D55" t="s">
        <v>401</v>
      </c>
      <c r="E55">
        <v>1</v>
      </c>
      <c r="F55" t="s">
        <v>384</v>
      </c>
      <c r="G55" t="s">
        <v>384</v>
      </c>
      <c r="H55" t="s">
        <v>384</v>
      </c>
      <c r="I55" t="s">
        <v>384</v>
      </c>
      <c r="J55" t="s">
        <v>384</v>
      </c>
      <c r="K55" t="s">
        <v>414</v>
      </c>
      <c r="M55" s="129" t="str">
        <f t="shared" si="6"/>
        <v>2022112</v>
      </c>
      <c r="N55" s="129" t="str">
        <f t="shared" si="7"/>
        <v>2022</v>
      </c>
      <c r="O55" s="129">
        <f t="shared" si="8"/>
        <v>11</v>
      </c>
      <c r="P55" s="130">
        <f t="shared" si="9"/>
        <v>0</v>
      </c>
      <c r="Q55" s="130" t="str">
        <f>VLOOKUP(T55,Tableau!C:E,3,0)</f>
        <v>TL</v>
      </c>
      <c r="R55" s="130" t="str">
        <f>VLOOKUP(T55,Tableau!C:G,5,0)</f>
        <v>GAYRİNAKDİ</v>
      </c>
      <c r="S55" s="131" t="str">
        <f t="shared" si="10"/>
        <v>2</v>
      </c>
      <c r="T55" s="131" t="str">
        <f t="shared" si="11"/>
        <v>203</v>
      </c>
      <c r="U55" s="123">
        <f>Table4[[#This Row],[AY]]</f>
        <v>5</v>
      </c>
      <c r="V55" s="62">
        <f t="shared" si="16"/>
        <v>2022</v>
      </c>
      <c r="W55" s="62">
        <f t="shared" si="17"/>
        <v>5</v>
      </c>
      <c r="X55" s="61">
        <f t="shared" si="12"/>
        <v>238455</v>
      </c>
      <c r="Y55" s="79">
        <f t="shared" si="13"/>
        <v>10</v>
      </c>
      <c r="Z55" s="79">
        <f t="shared" si="14"/>
        <v>0</v>
      </c>
      <c r="AA55" s="123">
        <f t="shared" si="15"/>
        <v>3252995</v>
      </c>
    </row>
    <row r="56" spans="1:27" ht="14.25" customHeight="1" x14ac:dyDescent="0.15">
      <c r="A56">
        <v>202211</v>
      </c>
      <c r="B56" t="s">
        <v>3</v>
      </c>
      <c r="C56" t="s">
        <v>397</v>
      </c>
      <c r="D56" t="s">
        <v>403</v>
      </c>
      <c r="E56">
        <v>384894</v>
      </c>
      <c r="F56">
        <v>38300</v>
      </c>
      <c r="G56" t="s">
        <v>384</v>
      </c>
      <c r="H56" t="s">
        <v>384</v>
      </c>
      <c r="I56">
        <v>614</v>
      </c>
      <c r="J56">
        <v>726</v>
      </c>
      <c r="K56" t="s">
        <v>409</v>
      </c>
      <c r="M56" s="129" t="str">
        <f t="shared" si="6"/>
        <v>2022112</v>
      </c>
      <c r="N56" s="129" t="str">
        <f t="shared" si="7"/>
        <v>2022</v>
      </c>
      <c r="O56" s="129">
        <f t="shared" si="8"/>
        <v>11</v>
      </c>
      <c r="P56" s="130">
        <f t="shared" si="9"/>
        <v>38300</v>
      </c>
      <c r="Q56" s="130" t="str">
        <f>VLOOKUP(T56,Tableau!C:E,3,0)</f>
        <v>TL</v>
      </c>
      <c r="R56" s="130" t="str">
        <f>VLOOKUP(T56,Tableau!C:G,5,0)</f>
        <v>GAYRİNAKDİ</v>
      </c>
      <c r="S56" s="131" t="str">
        <f t="shared" si="10"/>
        <v>2</v>
      </c>
      <c r="T56" s="131" t="str">
        <f t="shared" si="11"/>
        <v>205</v>
      </c>
      <c r="U56" s="123">
        <f>Table4[[#This Row],[AY]]</f>
        <v>4</v>
      </c>
      <c r="V56" s="62">
        <f t="shared" si="16"/>
        <v>2022</v>
      </c>
      <c r="W56" s="62">
        <f t="shared" si="17"/>
        <v>4</v>
      </c>
      <c r="X56" s="61">
        <f t="shared" si="12"/>
        <v>136647</v>
      </c>
      <c r="Y56" s="79">
        <f t="shared" si="13"/>
        <v>10</v>
      </c>
      <c r="Z56" s="79">
        <f t="shared" si="14"/>
        <v>0</v>
      </c>
      <c r="AA56" s="123">
        <f t="shared" si="15"/>
        <v>2464253</v>
      </c>
    </row>
    <row r="57" spans="1:27" ht="14.25" customHeight="1" x14ac:dyDescent="0.15">
      <c r="A57">
        <v>202211</v>
      </c>
      <c r="B57" t="s">
        <v>407</v>
      </c>
      <c r="C57" t="s">
        <v>388</v>
      </c>
      <c r="D57" t="s">
        <v>408</v>
      </c>
      <c r="E57">
        <v>427638</v>
      </c>
      <c r="F57" t="s">
        <v>384</v>
      </c>
      <c r="G57" t="s">
        <v>384</v>
      </c>
      <c r="H57">
        <v>427638</v>
      </c>
      <c r="I57">
        <v>22902</v>
      </c>
      <c r="J57">
        <v>3081</v>
      </c>
      <c r="K57" t="s">
        <v>409</v>
      </c>
      <c r="M57" s="129" t="str">
        <f t="shared" si="6"/>
        <v>2022116</v>
      </c>
      <c r="N57" s="129" t="str">
        <f t="shared" si="7"/>
        <v>2022</v>
      </c>
      <c r="O57" s="129">
        <f t="shared" si="8"/>
        <v>11</v>
      </c>
      <c r="P57" s="130">
        <f t="shared" si="9"/>
        <v>427638</v>
      </c>
      <c r="Q57" s="130" t="str">
        <f>VLOOKUP(T57,Tableau!C:E,3,0)</f>
        <v>YP</v>
      </c>
      <c r="R57" s="130" t="str">
        <f>VLOOKUP(T57,Tableau!C:G,5,0)</f>
        <v>NAKDİ</v>
      </c>
      <c r="S57" s="131" t="str">
        <f t="shared" si="10"/>
        <v>6</v>
      </c>
      <c r="T57" s="131" t="str">
        <f t="shared" si="11"/>
        <v>650</v>
      </c>
      <c r="U57" s="123">
        <f>Table4[[#This Row],[AY]]</f>
        <v>3</v>
      </c>
      <c r="V57" s="62">
        <f t="shared" si="16"/>
        <v>2022</v>
      </c>
      <c r="W57" s="62">
        <f t="shared" si="17"/>
        <v>3</v>
      </c>
      <c r="X57" s="61">
        <f t="shared" si="12"/>
        <v>158788</v>
      </c>
      <c r="Y57" s="79">
        <f t="shared" si="13"/>
        <v>1</v>
      </c>
      <c r="Z57" s="79">
        <f t="shared" si="14"/>
        <v>0</v>
      </c>
      <c r="AA57" s="123">
        <f t="shared" si="15"/>
        <v>1754271</v>
      </c>
    </row>
    <row r="58" spans="1:27" ht="14.25" customHeight="1" x14ac:dyDescent="0.15">
      <c r="A58">
        <v>202211</v>
      </c>
      <c r="B58" t="s">
        <v>404</v>
      </c>
      <c r="C58" t="s">
        <v>382</v>
      </c>
      <c r="D58" t="s">
        <v>406</v>
      </c>
      <c r="E58">
        <v>157795</v>
      </c>
      <c r="F58" t="s">
        <v>384</v>
      </c>
      <c r="G58">
        <v>157795</v>
      </c>
      <c r="H58" t="s">
        <v>384</v>
      </c>
      <c r="I58">
        <v>8783</v>
      </c>
      <c r="J58">
        <v>8583</v>
      </c>
      <c r="K58" t="s">
        <v>409</v>
      </c>
      <c r="M58" s="129" t="str">
        <f t="shared" si="6"/>
        <v>2022117</v>
      </c>
      <c r="N58" s="129" t="str">
        <f t="shared" si="7"/>
        <v>2022</v>
      </c>
      <c r="O58" s="129">
        <f t="shared" si="8"/>
        <v>11</v>
      </c>
      <c r="P58" s="130">
        <f t="shared" si="9"/>
        <v>157795</v>
      </c>
      <c r="Q58" s="130" t="str">
        <f>VLOOKUP(T58,Tableau!C:E,3,0)</f>
        <v>TL</v>
      </c>
      <c r="R58" s="130" t="str">
        <f>VLOOKUP(T58,Tableau!C:G,5,0)</f>
        <v>NAKDİ</v>
      </c>
      <c r="S58" s="131" t="str">
        <f t="shared" si="10"/>
        <v>7</v>
      </c>
      <c r="T58" s="131" t="str">
        <f t="shared" si="11"/>
        <v>700</v>
      </c>
      <c r="U58" s="123">
        <f>Table4[[#This Row],[AY]]</f>
        <v>12</v>
      </c>
      <c r="V58" s="62">
        <f>V46-IF(W46=12,1,2)</f>
        <v>2021</v>
      </c>
      <c r="W58" s="62">
        <v>12</v>
      </c>
      <c r="X58" s="61">
        <f t="shared" si="12"/>
        <v>383609</v>
      </c>
      <c r="Y58" s="79">
        <f t="shared" si="13"/>
        <v>9</v>
      </c>
      <c r="Z58" s="79">
        <f t="shared" si="14"/>
        <v>0</v>
      </c>
      <c r="AA58" s="123">
        <f t="shared" si="15"/>
        <v>4897216</v>
      </c>
    </row>
    <row r="59" spans="1:27" ht="14.25" customHeight="1" x14ac:dyDescent="0.15">
      <c r="A59">
        <v>202211</v>
      </c>
      <c r="B59" t="s">
        <v>404</v>
      </c>
      <c r="C59" t="s">
        <v>398</v>
      </c>
      <c r="D59" t="s">
        <v>406</v>
      </c>
      <c r="E59">
        <v>729427</v>
      </c>
      <c r="F59" t="s">
        <v>384</v>
      </c>
      <c r="G59" t="s">
        <v>384</v>
      </c>
      <c r="H59">
        <v>729427</v>
      </c>
      <c r="I59">
        <v>39423</v>
      </c>
      <c r="J59">
        <v>9712</v>
      </c>
      <c r="K59" t="s">
        <v>409</v>
      </c>
      <c r="M59" s="129" t="str">
        <f t="shared" si="6"/>
        <v>2022117</v>
      </c>
      <c r="N59" s="129" t="str">
        <f t="shared" si="7"/>
        <v>2022</v>
      </c>
      <c r="O59" s="129">
        <f t="shared" si="8"/>
        <v>11</v>
      </c>
      <c r="P59" s="130">
        <f t="shared" si="9"/>
        <v>729427</v>
      </c>
      <c r="Q59" s="130" t="str">
        <f>VLOOKUP(T59,Tableau!C:E,3,0)</f>
        <v>TL</v>
      </c>
      <c r="R59" s="130" t="str">
        <f>VLOOKUP(T59,Tableau!C:G,5,0)</f>
        <v>NAKDİ</v>
      </c>
      <c r="S59" s="131" t="str">
        <f t="shared" si="10"/>
        <v>7</v>
      </c>
      <c r="T59" s="131" t="str">
        <f t="shared" si="11"/>
        <v>700</v>
      </c>
      <c r="U59" s="123">
        <f>Table4[[#This Row],[AY]]</f>
        <v>12</v>
      </c>
      <c r="V59" s="62">
        <f>V46-IF(W46=12,2,3)</f>
        <v>2020</v>
      </c>
      <c r="W59" s="62">
        <v>12</v>
      </c>
      <c r="X59" s="61">
        <f t="shared" si="12"/>
        <v>89600</v>
      </c>
      <c r="Y59" s="79">
        <f t="shared" si="13"/>
        <v>3</v>
      </c>
      <c r="Z59" s="79">
        <f t="shared" si="14"/>
        <v>0</v>
      </c>
      <c r="AA59" s="123">
        <f t="shared" si="15"/>
        <v>17800</v>
      </c>
    </row>
    <row r="60" spans="1:27" ht="14.25" customHeight="1" x14ac:dyDescent="0.15">
      <c r="A60">
        <v>202211</v>
      </c>
      <c r="B60" t="s">
        <v>404</v>
      </c>
      <c r="C60" t="s">
        <v>405</v>
      </c>
      <c r="D60" t="s">
        <v>406</v>
      </c>
      <c r="E60">
        <v>200739</v>
      </c>
      <c r="F60" t="s">
        <v>384</v>
      </c>
      <c r="G60">
        <v>194811</v>
      </c>
      <c r="H60" t="s">
        <v>384</v>
      </c>
      <c r="I60" t="s">
        <v>384</v>
      </c>
      <c r="J60">
        <v>2506</v>
      </c>
      <c r="K60" t="s">
        <v>409</v>
      </c>
      <c r="M60" s="129" t="str">
        <f t="shared" si="6"/>
        <v>2022117</v>
      </c>
      <c r="N60" s="129" t="str">
        <f t="shared" si="7"/>
        <v>2022</v>
      </c>
      <c r="O60" s="129">
        <f t="shared" si="8"/>
        <v>11</v>
      </c>
      <c r="P60" s="130">
        <f t="shared" si="9"/>
        <v>194811</v>
      </c>
      <c r="Q60" s="130" t="str">
        <f>VLOOKUP(T60,Tableau!C:E,3,0)</f>
        <v>TL</v>
      </c>
      <c r="R60" s="130" t="str">
        <f>VLOOKUP(T60,Tableau!C:G,5,0)</f>
        <v>NAKDİ</v>
      </c>
      <c r="S60" s="131" t="str">
        <f t="shared" si="10"/>
        <v>7</v>
      </c>
      <c r="T60" s="131" t="str">
        <f t="shared" si="11"/>
        <v>700</v>
      </c>
      <c r="V60" s="62"/>
      <c r="W60" s="62"/>
      <c r="X60" s="61"/>
      <c r="Y60" s="79"/>
      <c r="Z60" s="79"/>
      <c r="AA60" s="123">
        <f t="shared" si="15"/>
        <v>0</v>
      </c>
    </row>
    <row r="61" spans="1:27" ht="14.25" customHeight="1" x14ac:dyDescent="0.15">
      <c r="A61">
        <v>202210</v>
      </c>
      <c r="B61" t="s">
        <v>3</v>
      </c>
      <c r="C61" t="s">
        <v>393</v>
      </c>
      <c r="D61" t="s">
        <v>383</v>
      </c>
      <c r="E61">
        <v>348256</v>
      </c>
      <c r="F61" t="s">
        <v>384</v>
      </c>
      <c r="G61" t="s">
        <v>384</v>
      </c>
      <c r="H61">
        <v>345194</v>
      </c>
      <c r="I61" t="s">
        <v>384</v>
      </c>
      <c r="J61">
        <v>3062</v>
      </c>
      <c r="K61" t="s">
        <v>409</v>
      </c>
      <c r="M61" s="129" t="str">
        <f t="shared" si="6"/>
        <v>2022101</v>
      </c>
      <c r="N61" s="129" t="str">
        <f t="shared" si="7"/>
        <v>2022</v>
      </c>
      <c r="O61" s="129">
        <f t="shared" si="8"/>
        <v>10</v>
      </c>
      <c r="P61" s="130">
        <f t="shared" si="9"/>
        <v>345194</v>
      </c>
      <c r="Q61" s="130" t="str">
        <f>VLOOKUP(T61,Tableau!C:E,3,0)</f>
        <v>TL</v>
      </c>
      <c r="R61" s="130" t="str">
        <f>VLOOKUP(T61,Tableau!C:G,5,0)</f>
        <v>NAKDİ</v>
      </c>
      <c r="S61" s="131" t="str">
        <f t="shared" si="10"/>
        <v>1</v>
      </c>
      <c r="T61" s="131" t="str">
        <f t="shared" si="11"/>
        <v>100</v>
      </c>
      <c r="V61" s="123" t="str">
        <f>"Delays last "&amp;MANUAL!B23&amp;" months"</f>
        <v>Delays last 6 months</v>
      </c>
      <c r="X61" s="132">
        <f>SUM(X46:X51)</f>
        <v>2331737</v>
      </c>
      <c r="Y61" s="165">
        <f>SUM(Y46:Y51)</f>
        <v>47</v>
      </c>
    </row>
    <row r="62" spans="1:27" ht="14.25" customHeight="1" x14ac:dyDescent="0.15">
      <c r="A62">
        <v>202210</v>
      </c>
      <c r="B62" t="s">
        <v>3</v>
      </c>
      <c r="C62" t="s">
        <v>391</v>
      </c>
      <c r="D62" t="s">
        <v>383</v>
      </c>
      <c r="E62">
        <v>472367</v>
      </c>
      <c r="F62" t="s">
        <v>384</v>
      </c>
      <c r="G62" t="s">
        <v>384</v>
      </c>
      <c r="H62">
        <v>472367</v>
      </c>
      <c r="I62">
        <v>453453</v>
      </c>
      <c r="J62">
        <v>3113</v>
      </c>
      <c r="K62" t="s">
        <v>411</v>
      </c>
      <c r="M62" s="129" t="str">
        <f t="shared" si="6"/>
        <v>2022101</v>
      </c>
      <c r="N62" s="129" t="str">
        <f t="shared" si="7"/>
        <v>2022</v>
      </c>
      <c r="O62" s="129">
        <f t="shared" si="8"/>
        <v>10</v>
      </c>
      <c r="P62" s="130">
        <f t="shared" si="9"/>
        <v>472367</v>
      </c>
      <c r="Q62" s="130" t="str">
        <f>VLOOKUP(T62,Tableau!C:E,3,0)</f>
        <v>TL</v>
      </c>
      <c r="R62" s="130" t="str">
        <f>VLOOKUP(T62,Tableau!C:G,5,0)</f>
        <v>NAKDİ</v>
      </c>
      <c r="S62" s="131" t="str">
        <f t="shared" si="10"/>
        <v>1</v>
      </c>
      <c r="T62" s="131" t="str">
        <f t="shared" si="11"/>
        <v>100</v>
      </c>
      <c r="V62" s="123" t="s">
        <v>158</v>
      </c>
      <c r="X62" s="132">
        <f>SUM(X46:X57)</f>
        <v>3564599</v>
      </c>
      <c r="Y62" s="165">
        <f>SUM(Y46:Y57)</f>
        <v>89</v>
      </c>
    </row>
    <row r="63" spans="1:27" ht="14.25" customHeight="1" x14ac:dyDescent="0.15">
      <c r="A63">
        <v>202210</v>
      </c>
      <c r="B63" t="s">
        <v>3</v>
      </c>
      <c r="C63" t="s">
        <v>389</v>
      </c>
      <c r="D63" t="s">
        <v>383</v>
      </c>
      <c r="E63">
        <v>2904862</v>
      </c>
      <c r="F63">
        <v>2768733</v>
      </c>
      <c r="G63" t="s">
        <v>384</v>
      </c>
      <c r="H63" t="s">
        <v>384</v>
      </c>
      <c r="I63">
        <v>125035</v>
      </c>
      <c r="J63">
        <v>43596</v>
      </c>
      <c r="K63" t="s">
        <v>414</v>
      </c>
      <c r="M63" s="129" t="str">
        <f t="shared" si="6"/>
        <v>2022101</v>
      </c>
      <c r="N63" s="129" t="str">
        <f t="shared" si="7"/>
        <v>2022</v>
      </c>
      <c r="O63" s="129">
        <f t="shared" si="8"/>
        <v>10</v>
      </c>
      <c r="P63" s="130">
        <f t="shared" si="9"/>
        <v>2768733</v>
      </c>
      <c r="Q63" s="130" t="str">
        <f>VLOOKUP(T63,Tableau!C:E,3,0)</f>
        <v>TL</v>
      </c>
      <c r="R63" s="130" t="str">
        <f>VLOOKUP(T63,Tableau!C:G,5,0)</f>
        <v>NAKDİ</v>
      </c>
      <c r="S63" s="131" t="str">
        <f t="shared" si="10"/>
        <v>1</v>
      </c>
      <c r="T63" s="131" t="str">
        <f t="shared" si="11"/>
        <v>100</v>
      </c>
      <c r="V63" s="123" t="s">
        <v>375</v>
      </c>
      <c r="X63" s="165">
        <f>SUM(Z46:Z51)</f>
        <v>0</v>
      </c>
    </row>
    <row r="64" spans="1:27" ht="14.25" customHeight="1" x14ac:dyDescent="0.15">
      <c r="A64">
        <v>202210</v>
      </c>
      <c r="B64" t="s">
        <v>3</v>
      </c>
      <c r="C64" t="s">
        <v>386</v>
      </c>
      <c r="D64" t="s">
        <v>415</v>
      </c>
      <c r="E64">
        <v>217047</v>
      </c>
      <c r="F64" t="s">
        <v>384</v>
      </c>
      <c r="G64">
        <v>210327</v>
      </c>
      <c r="H64" t="s">
        <v>384</v>
      </c>
      <c r="I64" t="s">
        <v>384</v>
      </c>
      <c r="J64">
        <v>2614</v>
      </c>
      <c r="K64" t="s">
        <v>414</v>
      </c>
      <c r="M64" s="129" t="str">
        <f t="shared" si="6"/>
        <v>2022101</v>
      </c>
      <c r="N64" s="129" t="str">
        <f t="shared" si="7"/>
        <v>2022</v>
      </c>
      <c r="O64" s="129">
        <f t="shared" si="8"/>
        <v>10</v>
      </c>
      <c r="P64" s="130">
        <f t="shared" si="9"/>
        <v>210327</v>
      </c>
      <c r="Q64" s="130" t="str">
        <f>VLOOKUP(T64,Tableau!C:E,3,0)</f>
        <v>TL</v>
      </c>
      <c r="R64" s="130" t="str">
        <f>VLOOKUP(T64,Tableau!C:G,5,0)</f>
        <v>YAPILANDIRMA</v>
      </c>
      <c r="S64" s="131" t="str">
        <f t="shared" si="10"/>
        <v>1</v>
      </c>
      <c r="T64" s="131" t="str">
        <f t="shared" si="11"/>
        <v>106</v>
      </c>
    </row>
    <row r="65" spans="1:36" ht="14.25" customHeight="1" x14ac:dyDescent="0.15">
      <c r="A65">
        <v>202210</v>
      </c>
      <c r="B65" t="s">
        <v>3</v>
      </c>
      <c r="C65" t="s">
        <v>393</v>
      </c>
      <c r="D65" t="s">
        <v>415</v>
      </c>
      <c r="E65">
        <v>454328</v>
      </c>
      <c r="F65">
        <v>282801</v>
      </c>
      <c r="G65">
        <v>171527</v>
      </c>
      <c r="H65" t="s">
        <v>384</v>
      </c>
      <c r="I65">
        <v>17112</v>
      </c>
      <c r="J65">
        <v>1576</v>
      </c>
      <c r="K65" t="s">
        <v>409</v>
      </c>
      <c r="M65" s="129" t="str">
        <f t="shared" si="6"/>
        <v>2022101</v>
      </c>
      <c r="N65" s="129" t="str">
        <f t="shared" si="7"/>
        <v>2022</v>
      </c>
      <c r="O65" s="129">
        <f t="shared" si="8"/>
        <v>10</v>
      </c>
      <c r="P65" s="130">
        <f t="shared" si="9"/>
        <v>454328</v>
      </c>
      <c r="Q65" s="130" t="str">
        <f>VLOOKUP(T65,Tableau!C:E,3,0)</f>
        <v>TL</v>
      </c>
      <c r="R65" s="130" t="str">
        <f>VLOOKUP(T65,Tableau!C:G,5,0)</f>
        <v>YAPILANDIRMA</v>
      </c>
      <c r="S65" s="131" t="str">
        <f t="shared" si="10"/>
        <v>1</v>
      </c>
      <c r="T65" s="131" t="str">
        <f t="shared" si="11"/>
        <v>106</v>
      </c>
      <c r="V65" s="166"/>
      <c r="W65" s="80"/>
      <c r="X65" s="167">
        <v>1</v>
      </c>
      <c r="Y65" s="167">
        <v>6</v>
      </c>
      <c r="Z65" s="167">
        <v>7</v>
      </c>
    </row>
    <row r="66" spans="1:36" x14ac:dyDescent="0.15">
      <c r="A66">
        <v>202210</v>
      </c>
      <c r="B66" t="s">
        <v>3</v>
      </c>
      <c r="C66" t="s">
        <v>390</v>
      </c>
      <c r="D66" t="s">
        <v>415</v>
      </c>
      <c r="E66">
        <v>403113</v>
      </c>
      <c r="F66" t="s">
        <v>384</v>
      </c>
      <c r="G66" t="s">
        <v>384</v>
      </c>
      <c r="H66">
        <v>399896</v>
      </c>
      <c r="I66" t="s">
        <v>384</v>
      </c>
      <c r="J66">
        <v>3217</v>
      </c>
      <c r="K66" t="s">
        <v>410</v>
      </c>
      <c r="M66" s="129" t="str">
        <f t="shared" ref="M66:M97" si="18">A66&amp;S66</f>
        <v>2022101</v>
      </c>
      <c r="N66" s="129" t="str">
        <f t="shared" ref="N66:N97" si="19">LEFT(A66,4)</f>
        <v>2022</v>
      </c>
      <c r="O66" s="129">
        <f t="shared" ref="O66:O97" si="20">VALUE(RIGHT(A66,2))</f>
        <v>10</v>
      </c>
      <c r="P66" s="130">
        <f t="shared" ref="P66:P97" si="21">F66+G66+H66</f>
        <v>399896</v>
      </c>
      <c r="Q66" s="130" t="str">
        <f>VLOOKUP(T66,Tableau!C:E,3,0)</f>
        <v>TL</v>
      </c>
      <c r="R66" s="130" t="str">
        <f>VLOOKUP(T66,Tableau!C:G,5,0)</f>
        <v>YAPILANDIRMA</v>
      </c>
      <c r="S66" s="131" t="str">
        <f t="shared" ref="S66:S97" si="22">LEFT(D66,1)</f>
        <v>1</v>
      </c>
      <c r="T66" s="131" t="str">
        <f t="shared" ref="T66:T97" si="23">LEFT(D66,3)</f>
        <v>106</v>
      </c>
      <c r="V66" s="166" t="s">
        <v>155</v>
      </c>
      <c r="W66" s="80" t="s">
        <v>156</v>
      </c>
      <c r="X66" s="81" t="s">
        <v>220</v>
      </c>
      <c r="Y66" s="81" t="s">
        <v>125</v>
      </c>
      <c r="Z66" s="81" t="s">
        <v>124</v>
      </c>
    </row>
    <row r="67" spans="1:36" ht="14.25" customHeight="1" x14ac:dyDescent="0.15">
      <c r="A67">
        <v>202210</v>
      </c>
      <c r="B67" t="s">
        <v>3</v>
      </c>
      <c r="C67" t="s">
        <v>395</v>
      </c>
      <c r="D67" t="s">
        <v>415</v>
      </c>
      <c r="E67">
        <v>449796</v>
      </c>
      <c r="F67" t="s">
        <v>384</v>
      </c>
      <c r="G67" t="s">
        <v>384</v>
      </c>
      <c r="H67">
        <v>449796</v>
      </c>
      <c r="I67">
        <v>18472</v>
      </c>
      <c r="J67">
        <v>4102</v>
      </c>
      <c r="K67" t="s">
        <v>409</v>
      </c>
      <c r="M67" s="129" t="str">
        <f t="shared" si="18"/>
        <v>2022101</v>
      </c>
      <c r="N67" s="129" t="str">
        <f t="shared" si="19"/>
        <v>2022</v>
      </c>
      <c r="O67" s="129">
        <f t="shared" si="20"/>
        <v>10</v>
      </c>
      <c r="P67" s="130">
        <f t="shared" si="21"/>
        <v>449796</v>
      </c>
      <c r="Q67" s="130" t="str">
        <f>VLOOKUP(T67,Tableau!C:E,3,0)</f>
        <v>TL</v>
      </c>
      <c r="R67" s="130" t="str">
        <f>VLOOKUP(T67,Tableau!C:G,5,0)</f>
        <v>YAPILANDIRMA</v>
      </c>
      <c r="S67" s="131" t="str">
        <f t="shared" si="22"/>
        <v>1</v>
      </c>
      <c r="T67" s="131" t="str">
        <f t="shared" si="23"/>
        <v>106</v>
      </c>
      <c r="V67" s="168" t="str">
        <f>V16</f>
        <v>202012</v>
      </c>
      <c r="W67" s="169">
        <f ca="1">SUM(X67:Z67)</f>
        <v>16</v>
      </c>
      <c r="X67" s="82">
        <f t="shared" ref="X67:Z70" ca="1" si="24">IFERROR(SUMPRODUCT(1/COUNTIF(OFFSET($C$1,MATCH(($V67&amp;1),$M:$M,0)-1,0,COUNTIFS($A:$A,$V67,$S:$S,X$65),1),OFFSET($C$1,MATCH(($V67&amp;1),$M:$M,0)-1,0,COUNTIFS($A:$A,$V67,$S:$S,X$65),1))),0)</f>
        <v>12</v>
      </c>
      <c r="Y67" s="82">
        <f t="shared" ca="1" si="24"/>
        <v>1</v>
      </c>
      <c r="Z67" s="83">
        <f t="shared" ca="1" si="24"/>
        <v>3</v>
      </c>
    </row>
    <row r="68" spans="1:36" ht="14.25" customHeight="1" x14ac:dyDescent="0.15">
      <c r="A68">
        <v>202210</v>
      </c>
      <c r="B68" t="s">
        <v>3</v>
      </c>
      <c r="C68" t="s">
        <v>385</v>
      </c>
      <c r="D68" t="s">
        <v>415</v>
      </c>
      <c r="E68">
        <v>811950</v>
      </c>
      <c r="F68" t="s">
        <v>384</v>
      </c>
      <c r="G68" t="s">
        <v>384</v>
      </c>
      <c r="H68">
        <v>811950</v>
      </c>
      <c r="I68">
        <v>44512</v>
      </c>
      <c r="J68">
        <v>10644</v>
      </c>
      <c r="K68" t="s">
        <v>414</v>
      </c>
      <c r="M68" s="129" t="str">
        <f t="shared" si="18"/>
        <v>2022101</v>
      </c>
      <c r="N68" s="129" t="str">
        <f t="shared" si="19"/>
        <v>2022</v>
      </c>
      <c r="O68" s="129">
        <f t="shared" si="20"/>
        <v>10</v>
      </c>
      <c r="P68" s="130">
        <f t="shared" si="21"/>
        <v>811950</v>
      </c>
      <c r="Q68" s="130" t="str">
        <f>VLOOKUP(T68,Tableau!C:E,3,0)</f>
        <v>TL</v>
      </c>
      <c r="R68" s="130" t="str">
        <f>VLOOKUP(T68,Tableau!C:G,5,0)</f>
        <v>YAPILANDIRMA</v>
      </c>
      <c r="S68" s="131" t="str">
        <f t="shared" si="22"/>
        <v>1</v>
      </c>
      <c r="T68" s="131" t="str">
        <f t="shared" si="23"/>
        <v>106</v>
      </c>
      <c r="V68" s="168" t="str">
        <f>V17</f>
        <v>202112</v>
      </c>
      <c r="W68" s="170">
        <f ca="1">SUM(X68:Z68)</f>
        <v>12</v>
      </c>
      <c r="X68" s="84">
        <f t="shared" ca="1" si="24"/>
        <v>8</v>
      </c>
      <c r="Y68" s="84">
        <f t="shared" ca="1" si="24"/>
        <v>1</v>
      </c>
      <c r="Z68" s="85">
        <f t="shared" ca="1" si="24"/>
        <v>3</v>
      </c>
    </row>
    <row r="69" spans="1:36" ht="14.25" customHeight="1" x14ac:dyDescent="0.15">
      <c r="A69">
        <v>202210</v>
      </c>
      <c r="B69" t="s">
        <v>3</v>
      </c>
      <c r="C69" t="s">
        <v>389</v>
      </c>
      <c r="D69" t="s">
        <v>415</v>
      </c>
      <c r="E69">
        <v>210222</v>
      </c>
      <c r="F69">
        <v>210222</v>
      </c>
      <c r="G69" t="s">
        <v>384</v>
      </c>
      <c r="H69" t="s">
        <v>384</v>
      </c>
      <c r="I69">
        <v>12159</v>
      </c>
      <c r="J69">
        <v>8931</v>
      </c>
      <c r="K69" t="s">
        <v>414</v>
      </c>
      <c r="M69" s="129" t="str">
        <f t="shared" si="18"/>
        <v>2022101</v>
      </c>
      <c r="N69" s="129" t="str">
        <f t="shared" si="19"/>
        <v>2022</v>
      </c>
      <c r="O69" s="129">
        <f t="shared" si="20"/>
        <v>10</v>
      </c>
      <c r="P69" s="130">
        <f t="shared" si="21"/>
        <v>210222</v>
      </c>
      <c r="Q69" s="130" t="str">
        <f>VLOOKUP(T69,Tableau!C:E,3,0)</f>
        <v>TL</v>
      </c>
      <c r="R69" s="130" t="str">
        <f>VLOOKUP(T69,Tableau!C:G,5,0)</f>
        <v>YAPILANDIRMA</v>
      </c>
      <c r="S69" s="131" t="str">
        <f t="shared" si="22"/>
        <v>1</v>
      </c>
      <c r="T69" s="131" t="str">
        <f t="shared" si="23"/>
        <v>106</v>
      </c>
      <c r="V69" s="168" t="str">
        <f>V18</f>
        <v>202212</v>
      </c>
      <c r="W69" s="170">
        <f ca="1">SUM(X69:Z69)</f>
        <v>10</v>
      </c>
      <c r="X69" s="84">
        <f t="shared" ca="1" si="24"/>
        <v>7</v>
      </c>
      <c r="Y69" s="84">
        <f t="shared" ca="1" si="24"/>
        <v>1</v>
      </c>
      <c r="Z69" s="85">
        <f t="shared" ca="1" si="24"/>
        <v>2</v>
      </c>
    </row>
    <row r="70" spans="1:36" ht="14.25" customHeight="1" x14ac:dyDescent="0.15">
      <c r="A70">
        <v>202210</v>
      </c>
      <c r="B70" t="s">
        <v>3</v>
      </c>
      <c r="C70" t="s">
        <v>389</v>
      </c>
      <c r="D70" t="s">
        <v>401</v>
      </c>
      <c r="E70">
        <v>14400</v>
      </c>
      <c r="F70">
        <v>14400</v>
      </c>
      <c r="G70" t="s">
        <v>384</v>
      </c>
      <c r="H70" t="s">
        <v>384</v>
      </c>
      <c r="I70" t="s">
        <v>384</v>
      </c>
      <c r="J70" t="s">
        <v>384</v>
      </c>
      <c r="K70" t="s">
        <v>414</v>
      </c>
      <c r="M70" s="129" t="str">
        <f t="shared" si="18"/>
        <v>2022102</v>
      </c>
      <c r="N70" s="129" t="str">
        <f t="shared" si="19"/>
        <v>2022</v>
      </c>
      <c r="O70" s="129">
        <f t="shared" si="20"/>
        <v>10</v>
      </c>
      <c r="P70" s="130">
        <f t="shared" si="21"/>
        <v>14400</v>
      </c>
      <c r="Q70" s="130" t="str">
        <f>VLOOKUP(T70,Tableau!C:E,3,0)</f>
        <v>TL</v>
      </c>
      <c r="R70" s="130" t="str">
        <f>VLOOKUP(T70,Tableau!C:G,5,0)</f>
        <v>GAYRİNAKDİ</v>
      </c>
      <c r="S70" s="131" t="str">
        <f t="shared" si="22"/>
        <v>2</v>
      </c>
      <c r="T70" s="131" t="str">
        <f t="shared" si="23"/>
        <v>203</v>
      </c>
      <c r="V70" s="168">
        <f>V19</f>
        <v>202302</v>
      </c>
      <c r="W70" s="171">
        <f ca="1">SUM(X70:Z70)</f>
        <v>9</v>
      </c>
      <c r="X70" s="86">
        <f t="shared" ca="1" si="24"/>
        <v>5.9999999999999991</v>
      </c>
      <c r="Y70" s="86">
        <f t="shared" ca="1" si="24"/>
        <v>1</v>
      </c>
      <c r="Z70" s="87">
        <f t="shared" ca="1" si="24"/>
        <v>2</v>
      </c>
    </row>
    <row r="71" spans="1:36" ht="14.25" customHeight="1" x14ac:dyDescent="0.15">
      <c r="A71">
        <v>202210</v>
      </c>
      <c r="B71" t="s">
        <v>3</v>
      </c>
      <c r="C71" t="s">
        <v>397</v>
      </c>
      <c r="D71" t="s">
        <v>403</v>
      </c>
      <c r="E71">
        <v>427638</v>
      </c>
      <c r="F71" t="s">
        <v>384</v>
      </c>
      <c r="G71" t="s">
        <v>384</v>
      </c>
      <c r="H71">
        <v>427638</v>
      </c>
      <c r="I71">
        <v>22902</v>
      </c>
      <c r="J71">
        <v>3081</v>
      </c>
      <c r="K71" t="s">
        <v>409</v>
      </c>
      <c r="M71" s="129" t="str">
        <f t="shared" si="18"/>
        <v>2022102</v>
      </c>
      <c r="N71" s="129" t="str">
        <f t="shared" si="19"/>
        <v>2022</v>
      </c>
      <c r="O71" s="129">
        <f t="shared" si="20"/>
        <v>10</v>
      </c>
      <c r="P71" s="130">
        <f t="shared" si="21"/>
        <v>427638</v>
      </c>
      <c r="Q71" s="130" t="str">
        <f>VLOOKUP(T71,Tableau!C:E,3,0)</f>
        <v>TL</v>
      </c>
      <c r="R71" s="130" t="str">
        <f>VLOOKUP(T71,Tableau!C:G,5,0)</f>
        <v>GAYRİNAKDİ</v>
      </c>
      <c r="S71" s="131" t="str">
        <f t="shared" si="22"/>
        <v>2</v>
      </c>
      <c r="T71" s="131" t="str">
        <f t="shared" si="23"/>
        <v>205</v>
      </c>
    </row>
    <row r="72" spans="1:36" ht="14.25" customHeight="1" x14ac:dyDescent="0.15">
      <c r="A72">
        <v>202210</v>
      </c>
      <c r="B72" t="s">
        <v>407</v>
      </c>
      <c r="C72" t="s">
        <v>388</v>
      </c>
      <c r="D72" t="s">
        <v>408</v>
      </c>
      <c r="E72">
        <v>157795</v>
      </c>
      <c r="F72" t="s">
        <v>384</v>
      </c>
      <c r="G72">
        <v>157795</v>
      </c>
      <c r="H72" t="s">
        <v>384</v>
      </c>
      <c r="I72">
        <v>8783</v>
      </c>
      <c r="J72">
        <v>8583</v>
      </c>
      <c r="K72" t="s">
        <v>409</v>
      </c>
      <c r="M72" s="129" t="str">
        <f t="shared" si="18"/>
        <v>2022106</v>
      </c>
      <c r="N72" s="129" t="str">
        <f t="shared" si="19"/>
        <v>2022</v>
      </c>
      <c r="O72" s="129">
        <f t="shared" si="20"/>
        <v>10</v>
      </c>
      <c r="P72" s="130">
        <f t="shared" si="21"/>
        <v>157795</v>
      </c>
      <c r="Q72" s="130" t="str">
        <f>VLOOKUP(T72,Tableau!C:E,3,0)</f>
        <v>YP</v>
      </c>
      <c r="R72" s="130" t="str">
        <f>VLOOKUP(T72,Tableau!C:G,5,0)</f>
        <v>NAKDİ</v>
      </c>
      <c r="S72" s="131" t="str">
        <f t="shared" si="22"/>
        <v>6</v>
      </c>
      <c r="T72" s="131" t="str">
        <f t="shared" si="23"/>
        <v>650</v>
      </c>
    </row>
    <row r="73" spans="1:36" ht="14.25" customHeight="1" x14ac:dyDescent="0.15">
      <c r="A73">
        <v>202210</v>
      </c>
      <c r="B73" t="s">
        <v>404</v>
      </c>
      <c r="C73" t="s">
        <v>405</v>
      </c>
      <c r="D73" t="s">
        <v>406</v>
      </c>
      <c r="E73">
        <v>729427</v>
      </c>
      <c r="F73" t="s">
        <v>384</v>
      </c>
      <c r="G73" t="s">
        <v>384</v>
      </c>
      <c r="H73">
        <v>729427</v>
      </c>
      <c r="I73">
        <v>39423</v>
      </c>
      <c r="J73">
        <v>9712</v>
      </c>
      <c r="K73" t="s">
        <v>409</v>
      </c>
      <c r="M73" s="129" t="str">
        <f t="shared" si="18"/>
        <v>2022107</v>
      </c>
      <c r="N73" s="129" t="str">
        <f t="shared" si="19"/>
        <v>2022</v>
      </c>
      <c r="O73" s="129">
        <f t="shared" si="20"/>
        <v>10</v>
      </c>
      <c r="P73" s="130">
        <f t="shared" si="21"/>
        <v>729427</v>
      </c>
      <c r="Q73" s="130" t="str">
        <f>VLOOKUP(T73,Tableau!C:E,3,0)</f>
        <v>TL</v>
      </c>
      <c r="R73" s="130" t="str">
        <f>VLOOKUP(T73,Tableau!C:G,5,0)</f>
        <v>NAKDİ</v>
      </c>
      <c r="S73" s="131" t="str">
        <f t="shared" si="22"/>
        <v>7</v>
      </c>
      <c r="T73" s="131" t="str">
        <f t="shared" si="23"/>
        <v>700</v>
      </c>
      <c r="W73" s="172" t="s">
        <v>197</v>
      </c>
      <c r="X73" s="172"/>
      <c r="Y73" s="172"/>
      <c r="Z73" s="172"/>
      <c r="AA73" s="172"/>
      <c r="AB73" s="173"/>
    </row>
    <row r="74" spans="1:36" ht="14.25" customHeight="1" x14ac:dyDescent="0.15">
      <c r="A74">
        <v>202210</v>
      </c>
      <c r="B74" t="s">
        <v>404</v>
      </c>
      <c r="C74" t="s">
        <v>382</v>
      </c>
      <c r="D74" t="s">
        <v>406</v>
      </c>
      <c r="E74">
        <v>200739</v>
      </c>
      <c r="F74" t="s">
        <v>384</v>
      </c>
      <c r="G74">
        <v>194811</v>
      </c>
      <c r="H74" t="s">
        <v>384</v>
      </c>
      <c r="I74" t="s">
        <v>384</v>
      </c>
      <c r="J74">
        <v>2506</v>
      </c>
      <c r="K74" t="s">
        <v>409</v>
      </c>
      <c r="M74" s="129" t="str">
        <f t="shared" si="18"/>
        <v>2022107</v>
      </c>
      <c r="N74" s="129" t="str">
        <f t="shared" si="19"/>
        <v>2022</v>
      </c>
      <c r="O74" s="129">
        <f t="shared" si="20"/>
        <v>10</v>
      </c>
      <c r="P74" s="130">
        <f t="shared" si="21"/>
        <v>194811</v>
      </c>
      <c r="Q74" s="130" t="str">
        <f>VLOOKUP(T74,Tableau!C:E,3,0)</f>
        <v>TL</v>
      </c>
      <c r="R74" s="130" t="str">
        <f>VLOOKUP(T74,Tableau!C:G,5,0)</f>
        <v>NAKDİ</v>
      </c>
      <c r="S74" s="131" t="str">
        <f t="shared" si="22"/>
        <v>7</v>
      </c>
      <c r="T74" s="131" t="str">
        <f t="shared" si="23"/>
        <v>700</v>
      </c>
      <c r="W74" s="174" t="s">
        <v>194</v>
      </c>
      <c r="X74" s="175" t="s">
        <v>195</v>
      </c>
      <c r="Y74" s="176" t="s">
        <v>196</v>
      </c>
      <c r="Z74" s="177" t="s">
        <v>194</v>
      </c>
      <c r="AA74" s="177" t="s">
        <v>195</v>
      </c>
      <c r="AB74" s="178" t="s">
        <v>196</v>
      </c>
    </row>
    <row r="75" spans="1:36" ht="14.25" customHeight="1" x14ac:dyDescent="0.15">
      <c r="A75">
        <v>202209</v>
      </c>
      <c r="B75" t="s">
        <v>3</v>
      </c>
      <c r="C75" t="s">
        <v>393</v>
      </c>
      <c r="D75" t="s">
        <v>383</v>
      </c>
      <c r="E75">
        <v>348256</v>
      </c>
      <c r="F75" t="s">
        <v>384</v>
      </c>
      <c r="G75" t="s">
        <v>384</v>
      </c>
      <c r="H75">
        <v>345194</v>
      </c>
      <c r="I75" t="s">
        <v>384</v>
      </c>
      <c r="J75">
        <v>3062</v>
      </c>
      <c r="K75" t="s">
        <v>409</v>
      </c>
      <c r="M75" s="129" t="str">
        <f t="shared" si="18"/>
        <v>2022091</v>
      </c>
      <c r="N75" s="129" t="str">
        <f t="shared" si="19"/>
        <v>2022</v>
      </c>
      <c r="O75" s="129">
        <f t="shared" si="20"/>
        <v>9</v>
      </c>
      <c r="P75" s="130">
        <f t="shared" si="21"/>
        <v>345194</v>
      </c>
      <c r="Q75" s="130" t="str">
        <f>VLOOKUP(T75,Tableau!C:E,3,0)</f>
        <v>TL</v>
      </c>
      <c r="R75" s="130" t="str">
        <f>VLOOKUP(T75,Tableau!C:G,5,0)</f>
        <v>NAKDİ</v>
      </c>
      <c r="S75" s="131" t="str">
        <f t="shared" si="22"/>
        <v>1</v>
      </c>
      <c r="T75" s="131" t="str">
        <f t="shared" si="23"/>
        <v>100</v>
      </c>
      <c r="V75" s="179" t="str">
        <f>Data!V16</f>
        <v>202012</v>
      </c>
      <c r="W75" s="180">
        <f t="shared" ref="W75:Y78" si="25">IFERROR(Z75/(SUM($Z75:$AB75)),0)</f>
        <v>0.49788601216845446</v>
      </c>
      <c r="X75" s="181">
        <f t="shared" si="25"/>
        <v>6.9777358548220217E-2</v>
      </c>
      <c r="Y75" s="182">
        <f t="shared" si="25"/>
        <v>0.43233662928332528</v>
      </c>
      <c r="Z75" s="183">
        <f>SUMIFS(Data!AH$107:AH$194,Data!$V$107:$V$194,$V75)</f>
        <v>3617231</v>
      </c>
      <c r="AA75" s="184">
        <f>SUMIFS(Data!AI$107:AI$194,Data!$V$107:$V$194,$V75)</f>
        <v>506945</v>
      </c>
      <c r="AB75" s="185">
        <f>SUMIFS(Data!AJ$107:AJ$194,Data!$V$107:$V$194,$V75)</f>
        <v>3141003</v>
      </c>
    </row>
    <row r="76" spans="1:36" ht="14.25" customHeight="1" x14ac:dyDescent="0.15">
      <c r="A76">
        <v>202209</v>
      </c>
      <c r="B76" t="s">
        <v>3</v>
      </c>
      <c r="C76" t="s">
        <v>391</v>
      </c>
      <c r="D76" t="s">
        <v>383</v>
      </c>
      <c r="E76">
        <v>472367</v>
      </c>
      <c r="F76" t="s">
        <v>384</v>
      </c>
      <c r="G76" t="s">
        <v>384</v>
      </c>
      <c r="H76">
        <v>472367</v>
      </c>
      <c r="I76">
        <v>453453</v>
      </c>
      <c r="J76">
        <v>3113</v>
      </c>
      <c r="K76" t="s">
        <v>411</v>
      </c>
      <c r="M76" s="129" t="str">
        <f t="shared" si="18"/>
        <v>2022091</v>
      </c>
      <c r="N76" s="129" t="str">
        <f t="shared" si="19"/>
        <v>2022</v>
      </c>
      <c r="O76" s="129">
        <f t="shared" si="20"/>
        <v>9</v>
      </c>
      <c r="P76" s="130">
        <f t="shared" si="21"/>
        <v>472367</v>
      </c>
      <c r="Q76" s="130" t="str">
        <f>VLOOKUP(T76,Tableau!C:E,3,0)</f>
        <v>TL</v>
      </c>
      <c r="R76" s="130" t="str">
        <f>VLOOKUP(T76,Tableau!C:G,5,0)</f>
        <v>NAKDİ</v>
      </c>
      <c r="S76" s="131" t="str">
        <f t="shared" si="22"/>
        <v>1</v>
      </c>
      <c r="T76" s="131" t="str">
        <f t="shared" si="23"/>
        <v>100</v>
      </c>
      <c r="V76" s="186" t="str">
        <f>Data!V17</f>
        <v>202112</v>
      </c>
      <c r="W76" s="187">
        <f t="shared" si="25"/>
        <v>0.83512526411269095</v>
      </c>
      <c r="X76" s="156">
        <f t="shared" si="25"/>
        <v>8.4057455100174414E-2</v>
      </c>
      <c r="Y76" s="160">
        <f t="shared" si="25"/>
        <v>8.0817280787134654E-2</v>
      </c>
      <c r="Z76" s="188">
        <f>SUMIFS(Data!AH$107:AH$194,Data!$V$107:$V$194,$V76)</f>
        <v>7812125</v>
      </c>
      <c r="AA76" s="189">
        <f>SUMIFS(Data!AI$107:AI$194,Data!$V$107:$V$194,$V76)</f>
        <v>786310</v>
      </c>
      <c r="AB76" s="190">
        <f>SUMIFS(Data!AJ$107:AJ$194,Data!$V$107:$V$194,$V76)</f>
        <v>756000</v>
      </c>
    </row>
    <row r="77" spans="1:36" ht="14.25" customHeight="1" x14ac:dyDescent="0.15">
      <c r="A77">
        <v>202209</v>
      </c>
      <c r="B77" t="s">
        <v>3</v>
      </c>
      <c r="C77" t="s">
        <v>389</v>
      </c>
      <c r="D77" t="s">
        <v>383</v>
      </c>
      <c r="E77">
        <v>2904862</v>
      </c>
      <c r="F77">
        <v>2768733</v>
      </c>
      <c r="G77" t="s">
        <v>384</v>
      </c>
      <c r="H77" t="s">
        <v>384</v>
      </c>
      <c r="I77">
        <v>125035</v>
      </c>
      <c r="J77">
        <v>43596</v>
      </c>
      <c r="K77" t="s">
        <v>414</v>
      </c>
      <c r="M77" s="129" t="str">
        <f t="shared" si="18"/>
        <v>2022091</v>
      </c>
      <c r="N77" s="129" t="str">
        <f t="shared" si="19"/>
        <v>2022</v>
      </c>
      <c r="O77" s="129">
        <f t="shared" si="20"/>
        <v>9</v>
      </c>
      <c r="P77" s="130">
        <f t="shared" si="21"/>
        <v>2768733</v>
      </c>
      <c r="Q77" s="130" t="str">
        <f>VLOOKUP(T77,Tableau!C:E,3,0)</f>
        <v>TL</v>
      </c>
      <c r="R77" s="130" t="str">
        <f>VLOOKUP(T77,Tableau!C:G,5,0)</f>
        <v>NAKDİ</v>
      </c>
      <c r="S77" s="131" t="str">
        <f t="shared" si="22"/>
        <v>1</v>
      </c>
      <c r="T77" s="131" t="str">
        <f t="shared" si="23"/>
        <v>100</v>
      </c>
      <c r="V77" s="186" t="str">
        <f>Data!V18</f>
        <v>202212</v>
      </c>
      <c r="W77" s="187">
        <f t="shared" si="25"/>
        <v>0.85321618396571075</v>
      </c>
      <c r="X77" s="156">
        <f t="shared" si="25"/>
        <v>0.10563042619986054</v>
      </c>
      <c r="Y77" s="160">
        <f t="shared" si="25"/>
        <v>4.1153389834428691E-2</v>
      </c>
      <c r="Z77" s="196">
        <f>SUMIFS(Data!AH$107:AH$194,Data!$V$107:$V$194,$V77)</f>
        <v>8484479</v>
      </c>
      <c r="AA77" s="196">
        <f>SUMIFS(Data!AI$107:AI$194,Data!$V$107:$V$194,$V77)</f>
        <v>1050401</v>
      </c>
      <c r="AB77" s="196">
        <f>SUMIFS(Data!AJ$107:AJ$194,Data!$V$107:$V$194,$V77)</f>
        <v>409234</v>
      </c>
    </row>
    <row r="78" spans="1:36" ht="14.25" customHeight="1" x14ac:dyDescent="0.15">
      <c r="A78">
        <v>202209</v>
      </c>
      <c r="B78" t="s">
        <v>3</v>
      </c>
      <c r="C78" t="s">
        <v>393</v>
      </c>
      <c r="D78" t="s">
        <v>415</v>
      </c>
      <c r="E78">
        <v>217047</v>
      </c>
      <c r="F78" t="s">
        <v>384</v>
      </c>
      <c r="G78">
        <v>210327</v>
      </c>
      <c r="H78" t="s">
        <v>384</v>
      </c>
      <c r="I78" t="s">
        <v>384</v>
      </c>
      <c r="J78">
        <v>2614</v>
      </c>
      <c r="K78" t="s">
        <v>409</v>
      </c>
      <c r="M78" s="129" t="str">
        <f t="shared" si="18"/>
        <v>2022091</v>
      </c>
      <c r="N78" s="129" t="str">
        <f t="shared" si="19"/>
        <v>2022</v>
      </c>
      <c r="O78" s="129">
        <f t="shared" si="20"/>
        <v>9</v>
      </c>
      <c r="P78" s="130">
        <f t="shared" si="21"/>
        <v>210327</v>
      </c>
      <c r="Q78" s="130" t="str">
        <f>VLOOKUP(T78,Tableau!C:E,3,0)</f>
        <v>TL</v>
      </c>
      <c r="R78" s="130" t="str">
        <f>VLOOKUP(T78,Tableau!C:G,5,0)</f>
        <v>YAPILANDIRMA</v>
      </c>
      <c r="S78" s="131" t="str">
        <f t="shared" si="22"/>
        <v>1</v>
      </c>
      <c r="T78" s="131" t="str">
        <f t="shared" si="23"/>
        <v>106</v>
      </c>
      <c r="V78" s="191">
        <f>Data!V19</f>
        <v>202302</v>
      </c>
      <c r="W78" s="192">
        <f t="shared" si="25"/>
        <v>0.28357791459642973</v>
      </c>
      <c r="X78" s="193">
        <f t="shared" si="25"/>
        <v>0.23163662934847448</v>
      </c>
      <c r="Y78" s="194">
        <f t="shared" si="25"/>
        <v>0.48478545605509582</v>
      </c>
      <c r="Z78" s="196">
        <f>SUMIFS(Data!AH$107:AH$194,Data!$V$107:$V$194,$V78)</f>
        <v>2975458</v>
      </c>
      <c r="AA78" s="196">
        <f>SUMIFS(Data!AI$107:AI$194,Data!$V$107:$V$194,$V78)</f>
        <v>2430461</v>
      </c>
      <c r="AB78" s="196">
        <f>SUMIFS(Data!AJ$107:AJ$194,Data!$V$107:$V$194,$V78)</f>
        <v>5086640</v>
      </c>
    </row>
    <row r="79" spans="1:36" ht="14.25" customHeight="1" x14ac:dyDescent="0.15">
      <c r="A79">
        <v>202209</v>
      </c>
      <c r="B79" t="s">
        <v>3</v>
      </c>
      <c r="C79" t="s">
        <v>390</v>
      </c>
      <c r="D79" t="s">
        <v>415</v>
      </c>
      <c r="E79">
        <v>454328</v>
      </c>
      <c r="F79">
        <v>282801</v>
      </c>
      <c r="G79">
        <v>171527</v>
      </c>
      <c r="H79" t="s">
        <v>384</v>
      </c>
      <c r="I79">
        <v>17112</v>
      </c>
      <c r="J79">
        <v>1576</v>
      </c>
      <c r="K79" t="s">
        <v>410</v>
      </c>
      <c r="M79" s="129" t="str">
        <f t="shared" si="18"/>
        <v>2022091</v>
      </c>
      <c r="N79" s="129" t="str">
        <f t="shared" si="19"/>
        <v>2022</v>
      </c>
      <c r="O79" s="129">
        <f t="shared" si="20"/>
        <v>9</v>
      </c>
      <c r="P79" s="130">
        <f t="shared" si="21"/>
        <v>454328</v>
      </c>
      <c r="Q79" s="130" t="str">
        <f>VLOOKUP(T79,Tableau!C:E,3,0)</f>
        <v>TL</v>
      </c>
      <c r="R79" s="130" t="str">
        <f>VLOOKUP(T79,Tableau!C:G,5,0)</f>
        <v>YAPILANDIRMA</v>
      </c>
      <c r="S79" s="131" t="str">
        <f t="shared" si="22"/>
        <v>1</v>
      </c>
      <c r="T79" s="131" t="str">
        <f t="shared" si="23"/>
        <v>106</v>
      </c>
      <c r="AE79" s="156"/>
      <c r="AF79" s="156"/>
      <c r="AG79" s="156"/>
      <c r="AH79" s="189"/>
      <c r="AI79" s="189"/>
      <c r="AJ79" s="189"/>
    </row>
    <row r="80" spans="1:36" ht="14.25" customHeight="1" x14ac:dyDescent="0.15">
      <c r="A80">
        <v>202209</v>
      </c>
      <c r="B80" t="s">
        <v>3</v>
      </c>
      <c r="C80" t="s">
        <v>385</v>
      </c>
      <c r="D80" t="s">
        <v>415</v>
      </c>
      <c r="E80">
        <v>403113</v>
      </c>
      <c r="F80" t="s">
        <v>384</v>
      </c>
      <c r="G80" t="s">
        <v>384</v>
      </c>
      <c r="H80">
        <v>399896</v>
      </c>
      <c r="I80" t="s">
        <v>384</v>
      </c>
      <c r="J80">
        <v>3217</v>
      </c>
      <c r="K80" t="s">
        <v>414</v>
      </c>
      <c r="M80" s="129" t="str">
        <f t="shared" si="18"/>
        <v>2022091</v>
      </c>
      <c r="N80" s="129" t="str">
        <f t="shared" si="19"/>
        <v>2022</v>
      </c>
      <c r="O80" s="129">
        <f t="shared" si="20"/>
        <v>9</v>
      </c>
      <c r="P80" s="130">
        <f t="shared" si="21"/>
        <v>399896</v>
      </c>
      <c r="Q80" s="130" t="str">
        <f>VLOOKUP(T80,Tableau!C:E,3,0)</f>
        <v>TL</v>
      </c>
      <c r="R80" s="130" t="str">
        <f>VLOOKUP(T80,Tableau!C:G,5,0)</f>
        <v>YAPILANDIRMA</v>
      </c>
      <c r="S80" s="131" t="str">
        <f t="shared" si="22"/>
        <v>1</v>
      </c>
      <c r="T80" s="131" t="str">
        <f t="shared" si="23"/>
        <v>106</v>
      </c>
    </row>
    <row r="81" spans="1:36" ht="14.25" customHeight="1" x14ac:dyDescent="0.15">
      <c r="A81">
        <v>202209</v>
      </c>
      <c r="B81" t="s">
        <v>3</v>
      </c>
      <c r="C81" t="s">
        <v>386</v>
      </c>
      <c r="D81" t="s">
        <v>415</v>
      </c>
      <c r="E81">
        <v>449796</v>
      </c>
      <c r="F81" t="s">
        <v>384</v>
      </c>
      <c r="G81" t="s">
        <v>384</v>
      </c>
      <c r="H81">
        <v>449796</v>
      </c>
      <c r="I81">
        <v>18472</v>
      </c>
      <c r="J81">
        <v>4102</v>
      </c>
      <c r="K81" t="s">
        <v>414</v>
      </c>
      <c r="M81" s="129" t="str">
        <f t="shared" si="18"/>
        <v>2022091</v>
      </c>
      <c r="N81" s="129" t="str">
        <f t="shared" si="19"/>
        <v>2022</v>
      </c>
      <c r="O81" s="129">
        <f t="shared" si="20"/>
        <v>9</v>
      </c>
      <c r="P81" s="130">
        <f t="shared" si="21"/>
        <v>449796</v>
      </c>
      <c r="Q81" s="130" t="str">
        <f>VLOOKUP(T81,Tableau!C:E,3,0)</f>
        <v>TL</v>
      </c>
      <c r="R81" s="130" t="str">
        <f>VLOOKUP(T81,Tableau!C:G,5,0)</f>
        <v>YAPILANDIRMA</v>
      </c>
      <c r="S81" s="131" t="str">
        <f t="shared" si="22"/>
        <v>1</v>
      </c>
      <c r="T81" s="131" t="str">
        <f t="shared" si="23"/>
        <v>106</v>
      </c>
      <c r="W81" s="197" t="s">
        <v>221</v>
      </c>
      <c r="X81" s="197"/>
      <c r="Y81" s="197"/>
      <c r="Z81" s="197"/>
      <c r="AA81" s="197"/>
      <c r="AB81" s="197"/>
    </row>
    <row r="82" spans="1:36" ht="14.25" customHeight="1" x14ac:dyDescent="0.15">
      <c r="A82">
        <v>202209</v>
      </c>
      <c r="B82" t="s">
        <v>3</v>
      </c>
      <c r="C82" t="s">
        <v>395</v>
      </c>
      <c r="D82" t="s">
        <v>415</v>
      </c>
      <c r="E82">
        <v>811950</v>
      </c>
      <c r="F82" t="s">
        <v>384</v>
      </c>
      <c r="G82" t="s">
        <v>384</v>
      </c>
      <c r="H82">
        <v>811950</v>
      </c>
      <c r="I82">
        <v>44512</v>
      </c>
      <c r="J82">
        <v>10644</v>
      </c>
      <c r="K82" t="s">
        <v>409</v>
      </c>
      <c r="M82" s="129" t="str">
        <f t="shared" si="18"/>
        <v>2022091</v>
      </c>
      <c r="N82" s="129" t="str">
        <f t="shared" si="19"/>
        <v>2022</v>
      </c>
      <c r="O82" s="129">
        <f t="shared" si="20"/>
        <v>9</v>
      </c>
      <c r="P82" s="130">
        <f t="shared" si="21"/>
        <v>811950</v>
      </c>
      <c r="Q82" s="130" t="str">
        <f>VLOOKUP(T82,Tableau!C:E,3,0)</f>
        <v>TL</v>
      </c>
      <c r="R82" s="130" t="str">
        <f>VLOOKUP(T82,Tableau!C:G,5,0)</f>
        <v>YAPILANDIRMA</v>
      </c>
      <c r="S82" s="131" t="str">
        <f t="shared" si="22"/>
        <v>1</v>
      </c>
      <c r="T82" s="131" t="str">
        <f t="shared" si="23"/>
        <v>106</v>
      </c>
      <c r="W82" s="198" t="str">
        <f t="shared" ref="W82:AB82" si="26">W89</f>
        <v>0-12</v>
      </c>
      <c r="X82" s="198" t="str">
        <f t="shared" si="26"/>
        <v>12-24</v>
      </c>
      <c r="Y82" s="198" t="str">
        <f t="shared" si="26"/>
        <v>24+</v>
      </c>
      <c r="Z82" s="198" t="str">
        <f t="shared" si="26"/>
        <v>0-12</v>
      </c>
      <c r="AA82" s="198" t="str">
        <f t="shared" si="26"/>
        <v>12-24</v>
      </c>
      <c r="AB82" s="198" t="str">
        <f t="shared" si="26"/>
        <v>24+</v>
      </c>
    </row>
    <row r="83" spans="1:36" ht="14.25" customHeight="1" x14ac:dyDescent="0.15">
      <c r="A83">
        <v>202209</v>
      </c>
      <c r="B83" t="s">
        <v>3</v>
      </c>
      <c r="C83" t="s">
        <v>389</v>
      </c>
      <c r="D83" t="s">
        <v>415</v>
      </c>
      <c r="E83">
        <v>210222</v>
      </c>
      <c r="F83">
        <v>210222</v>
      </c>
      <c r="G83" t="s">
        <v>384</v>
      </c>
      <c r="H83" t="s">
        <v>384</v>
      </c>
      <c r="I83">
        <v>12159</v>
      </c>
      <c r="J83">
        <v>8931</v>
      </c>
      <c r="K83" t="s">
        <v>414</v>
      </c>
      <c r="M83" s="129" t="str">
        <f t="shared" si="18"/>
        <v>2022091</v>
      </c>
      <c r="N83" s="129" t="str">
        <f t="shared" si="19"/>
        <v>2022</v>
      </c>
      <c r="O83" s="129">
        <f t="shared" si="20"/>
        <v>9</v>
      </c>
      <c r="P83" s="130">
        <f t="shared" si="21"/>
        <v>210222</v>
      </c>
      <c r="Q83" s="130" t="str">
        <f>VLOOKUP(T83,Tableau!C:E,3,0)</f>
        <v>TL</v>
      </c>
      <c r="R83" s="130" t="str">
        <f>VLOOKUP(T83,Tableau!C:G,5,0)</f>
        <v>YAPILANDIRMA</v>
      </c>
      <c r="S83" s="131" t="str">
        <f t="shared" si="22"/>
        <v>1</v>
      </c>
      <c r="T83" s="131" t="str">
        <f t="shared" si="23"/>
        <v>106</v>
      </c>
      <c r="V83" s="179" t="str">
        <f>Data!V16</f>
        <v>202012</v>
      </c>
      <c r="W83" s="180">
        <f>IFERROR(Z83/(SUM($Z83:$AB83)),0)</f>
        <v>7.3272069160084052E-2</v>
      </c>
      <c r="X83" s="181">
        <f t="shared" ref="W83:Y86" si="27">IFERROR(AA83/(SUM($Z83:$AB83)),0)</f>
        <v>0</v>
      </c>
      <c r="Y83" s="182">
        <f t="shared" si="27"/>
        <v>0.92672793083991589</v>
      </c>
      <c r="Z83" s="183">
        <f>SUMIFS(Data!$Y$107:$Y$194,Data!$V$107:$V$194,$V83)</f>
        <v>265042</v>
      </c>
      <c r="AA83" s="184">
        <f>SUMIFS(Data!$AB$107:$AB$194,Data!$V$107:$V$194,$V83)</f>
        <v>0</v>
      </c>
      <c r="AB83" s="185">
        <f>SUMIFS(Data!$AE$107:$AE$194,Data!$V$107:$V$194,$V83)</f>
        <v>3352189</v>
      </c>
    </row>
    <row r="84" spans="1:36" ht="14.25" customHeight="1" x14ac:dyDescent="0.15">
      <c r="A84">
        <v>202209</v>
      </c>
      <c r="B84" t="s">
        <v>3</v>
      </c>
      <c r="C84" t="s">
        <v>389</v>
      </c>
      <c r="D84" t="s">
        <v>401</v>
      </c>
      <c r="E84">
        <v>14400</v>
      </c>
      <c r="F84">
        <v>14400</v>
      </c>
      <c r="G84" t="s">
        <v>384</v>
      </c>
      <c r="H84" t="s">
        <v>384</v>
      </c>
      <c r="I84" t="s">
        <v>384</v>
      </c>
      <c r="J84" t="s">
        <v>384</v>
      </c>
      <c r="K84" t="s">
        <v>414</v>
      </c>
      <c r="M84" s="129" t="str">
        <f t="shared" si="18"/>
        <v>2022092</v>
      </c>
      <c r="N84" s="129" t="str">
        <f t="shared" si="19"/>
        <v>2022</v>
      </c>
      <c r="O84" s="129">
        <f t="shared" si="20"/>
        <v>9</v>
      </c>
      <c r="P84" s="130">
        <f t="shared" si="21"/>
        <v>14400</v>
      </c>
      <c r="Q84" s="130" t="str">
        <f>VLOOKUP(T84,Tableau!C:E,3,0)</f>
        <v>TL</v>
      </c>
      <c r="R84" s="130" t="str">
        <f>VLOOKUP(T84,Tableau!C:G,5,0)</f>
        <v>GAYRİNAKDİ</v>
      </c>
      <c r="S84" s="131" t="str">
        <f t="shared" si="22"/>
        <v>2</v>
      </c>
      <c r="T84" s="131" t="str">
        <f t="shared" si="23"/>
        <v>203</v>
      </c>
      <c r="V84" s="186" t="str">
        <f>Data!V17</f>
        <v>202112</v>
      </c>
      <c r="W84" s="187">
        <f t="shared" si="27"/>
        <v>8.2942605245051759E-2</v>
      </c>
      <c r="X84" s="156">
        <f t="shared" si="27"/>
        <v>7.5952445717394432E-3</v>
      </c>
      <c r="Y84" s="160">
        <f t="shared" si="27"/>
        <v>0.90946215018320875</v>
      </c>
      <c r="Z84" s="188">
        <f>SUMIFS(Data!$Y$107:$Y$194,Data!$V$107:$V$194,$V84)</f>
        <v>647958</v>
      </c>
      <c r="AA84" s="189">
        <f>SUMIFS(Data!$AB$107:$AB$194,Data!$V$107:$V$194,$V84)</f>
        <v>59335</v>
      </c>
      <c r="AB84" s="190">
        <f>SUMIFS(Data!$AE$107:$AE$194,Data!$V$107:$V$194,$V84)</f>
        <v>7104832</v>
      </c>
    </row>
    <row r="85" spans="1:36" ht="14.25" customHeight="1" x14ac:dyDescent="0.15">
      <c r="A85">
        <v>202209</v>
      </c>
      <c r="B85" t="s">
        <v>3</v>
      </c>
      <c r="C85" t="s">
        <v>397</v>
      </c>
      <c r="D85" t="s">
        <v>403</v>
      </c>
      <c r="E85">
        <v>3583071</v>
      </c>
      <c r="F85">
        <v>373863</v>
      </c>
      <c r="G85">
        <v>1071245</v>
      </c>
      <c r="H85">
        <v>349043</v>
      </c>
      <c r="I85" t="s">
        <v>384</v>
      </c>
      <c r="J85" t="s">
        <v>384</v>
      </c>
      <c r="K85" t="s">
        <v>409</v>
      </c>
      <c r="M85" s="129" t="str">
        <f t="shared" si="18"/>
        <v>2022092</v>
      </c>
      <c r="N85" s="129" t="str">
        <f t="shared" si="19"/>
        <v>2022</v>
      </c>
      <c r="O85" s="129">
        <f t="shared" si="20"/>
        <v>9</v>
      </c>
      <c r="P85" s="130">
        <f t="shared" si="21"/>
        <v>1794151</v>
      </c>
      <c r="Q85" s="130" t="str">
        <f>VLOOKUP(T85,Tableau!C:E,3,0)</f>
        <v>TL</v>
      </c>
      <c r="R85" s="130" t="str">
        <f>VLOOKUP(T85,Tableau!C:G,5,0)</f>
        <v>GAYRİNAKDİ</v>
      </c>
      <c r="S85" s="131" t="str">
        <f t="shared" si="22"/>
        <v>2</v>
      </c>
      <c r="T85" s="131" t="str">
        <f t="shared" si="23"/>
        <v>205</v>
      </c>
      <c r="V85" s="186" t="str">
        <f>Data!V18</f>
        <v>202212</v>
      </c>
      <c r="W85" s="187">
        <f t="shared" si="27"/>
        <v>0.37190179856653544</v>
      </c>
      <c r="X85" s="156">
        <f t="shared" si="27"/>
        <v>0.43245613549164302</v>
      </c>
      <c r="Y85" s="160">
        <f t="shared" si="27"/>
        <v>0.19564206594182154</v>
      </c>
      <c r="Z85" s="188">
        <f>SUMIFS(Data!$Y$107:$Y$194,Data!$V$107:$V$194,$V85)</f>
        <v>3155393</v>
      </c>
      <c r="AA85" s="189">
        <f>SUMIFS(Data!$AB$107:$AB$194,Data!$V$107:$V$194,$V85)</f>
        <v>3669165</v>
      </c>
      <c r="AB85" s="190">
        <f>SUMIFS(Data!$AE$107:$AE$194,Data!$V$107:$V$194,$V85)</f>
        <v>1659921</v>
      </c>
    </row>
    <row r="86" spans="1:36" ht="14.25" customHeight="1" x14ac:dyDescent="0.15">
      <c r="A86">
        <v>202209</v>
      </c>
      <c r="B86" t="s">
        <v>407</v>
      </c>
      <c r="C86" t="s">
        <v>388</v>
      </c>
      <c r="D86" t="s">
        <v>408</v>
      </c>
      <c r="E86">
        <v>5739634</v>
      </c>
      <c r="F86">
        <v>43545</v>
      </c>
      <c r="G86">
        <v>2266012</v>
      </c>
      <c r="H86">
        <v>601507</v>
      </c>
      <c r="I86" t="s">
        <v>384</v>
      </c>
      <c r="J86">
        <v>31830</v>
      </c>
      <c r="K86" t="s">
        <v>409</v>
      </c>
      <c r="M86" s="129" t="str">
        <f t="shared" si="18"/>
        <v>2022096</v>
      </c>
      <c r="N86" s="129" t="str">
        <f t="shared" si="19"/>
        <v>2022</v>
      </c>
      <c r="O86" s="129">
        <f t="shared" si="20"/>
        <v>9</v>
      </c>
      <c r="P86" s="130">
        <f t="shared" si="21"/>
        <v>2911064</v>
      </c>
      <c r="Q86" s="130" t="str">
        <f>VLOOKUP(T86,Tableau!C:E,3,0)</f>
        <v>YP</v>
      </c>
      <c r="R86" s="130" t="str">
        <f>VLOOKUP(T86,Tableau!C:G,5,0)</f>
        <v>NAKDİ</v>
      </c>
      <c r="S86" s="131" t="str">
        <f t="shared" si="22"/>
        <v>6</v>
      </c>
      <c r="T86" s="131" t="str">
        <f t="shared" si="23"/>
        <v>650</v>
      </c>
      <c r="V86" s="191">
        <f>Data!V19</f>
        <v>202302</v>
      </c>
      <c r="W86" s="192">
        <f t="shared" si="27"/>
        <v>0.10064400169654554</v>
      </c>
      <c r="X86" s="193">
        <f t="shared" si="27"/>
        <v>0.14913132700915288</v>
      </c>
      <c r="Y86" s="194">
        <f t="shared" si="27"/>
        <v>0.75022467129430159</v>
      </c>
      <c r="Z86" s="188">
        <f>SUMIFS(Data!$Y$107:$Y$194,Data!$V$107:$V$194,$V86)</f>
        <v>299462</v>
      </c>
      <c r="AA86" s="189">
        <f>SUMIFS(Data!$AB$107:$AB$194,Data!$V$107:$V$194,$V86)</f>
        <v>443734</v>
      </c>
      <c r="AB86" s="190">
        <f>SUMIFS(Data!$AE$107:$AE$194,Data!$V$107:$V$194,$V86)</f>
        <v>2232262</v>
      </c>
      <c r="AD86" s="156"/>
      <c r="AE86" s="156"/>
      <c r="AF86" s="156"/>
      <c r="AG86" s="156"/>
      <c r="AH86" s="189"/>
      <c r="AI86" s="189"/>
      <c r="AJ86" s="189"/>
    </row>
    <row r="87" spans="1:36" ht="14.25" customHeight="1" x14ac:dyDescent="0.15">
      <c r="A87">
        <v>202209</v>
      </c>
      <c r="B87" t="s">
        <v>404</v>
      </c>
      <c r="C87" t="s">
        <v>405</v>
      </c>
      <c r="D87" t="s">
        <v>406</v>
      </c>
      <c r="E87">
        <v>750000</v>
      </c>
      <c r="F87" t="s">
        <v>384</v>
      </c>
      <c r="G87" t="s">
        <v>384</v>
      </c>
      <c r="H87" t="s">
        <v>384</v>
      </c>
      <c r="I87" t="s">
        <v>384</v>
      </c>
      <c r="J87" t="s">
        <v>384</v>
      </c>
      <c r="K87" t="s">
        <v>409</v>
      </c>
      <c r="M87" s="129" t="str">
        <f t="shared" si="18"/>
        <v>2022097</v>
      </c>
      <c r="N87" s="129" t="str">
        <f t="shared" si="19"/>
        <v>2022</v>
      </c>
      <c r="O87" s="129">
        <f t="shared" si="20"/>
        <v>9</v>
      </c>
      <c r="P87" s="130">
        <f t="shared" si="21"/>
        <v>0</v>
      </c>
      <c r="Q87" s="130" t="str">
        <f>VLOOKUP(T87,Tableau!C:E,3,0)</f>
        <v>TL</v>
      </c>
      <c r="R87" s="130" t="str">
        <f>VLOOKUP(T87,Tableau!C:G,5,0)</f>
        <v>NAKDİ</v>
      </c>
      <c r="S87" s="131" t="str">
        <f t="shared" si="22"/>
        <v>7</v>
      </c>
      <c r="T87" s="131" t="str">
        <f t="shared" si="23"/>
        <v>700</v>
      </c>
      <c r="W87" s="192"/>
      <c r="X87" s="193"/>
      <c r="Y87" s="193"/>
      <c r="Z87" s="195"/>
      <c r="AA87" s="196"/>
      <c r="AB87" s="196"/>
    </row>
    <row r="88" spans="1:36" ht="14.25" customHeight="1" x14ac:dyDescent="0.15">
      <c r="A88">
        <v>202209</v>
      </c>
      <c r="B88" t="s">
        <v>404</v>
      </c>
      <c r="C88" t="s">
        <v>398</v>
      </c>
      <c r="D88" t="s">
        <v>406</v>
      </c>
      <c r="E88">
        <v>750000</v>
      </c>
      <c r="F88" t="s">
        <v>384</v>
      </c>
      <c r="G88" t="s">
        <v>384</v>
      </c>
      <c r="H88" t="s">
        <v>384</v>
      </c>
      <c r="I88" t="s">
        <v>384</v>
      </c>
      <c r="J88" t="s">
        <v>384</v>
      </c>
      <c r="K88" t="s">
        <v>409</v>
      </c>
      <c r="M88" s="129" t="str">
        <f t="shared" si="18"/>
        <v>2022097</v>
      </c>
      <c r="N88" s="129" t="str">
        <f t="shared" si="19"/>
        <v>2022</v>
      </c>
      <c r="O88" s="129">
        <f t="shared" si="20"/>
        <v>9</v>
      </c>
      <c r="P88" s="130">
        <f t="shared" si="21"/>
        <v>0</v>
      </c>
      <c r="Q88" s="130" t="str">
        <f>VLOOKUP(T88,Tableau!C:E,3,0)</f>
        <v>TL</v>
      </c>
      <c r="R88" s="130" t="str">
        <f>VLOOKUP(T88,Tableau!C:G,5,0)</f>
        <v>NAKDİ</v>
      </c>
      <c r="S88" s="131" t="str">
        <f t="shared" si="22"/>
        <v>7</v>
      </c>
      <c r="T88" s="131" t="str">
        <f t="shared" si="23"/>
        <v>700</v>
      </c>
      <c r="W88" s="197" t="s">
        <v>192</v>
      </c>
      <c r="X88" s="197"/>
      <c r="Y88" s="197"/>
      <c r="Z88" s="197"/>
      <c r="AA88" s="197"/>
      <c r="AB88" s="197"/>
    </row>
    <row r="89" spans="1:36" ht="14.25" customHeight="1" x14ac:dyDescent="0.15">
      <c r="A89">
        <v>202208</v>
      </c>
      <c r="B89" t="s">
        <v>3</v>
      </c>
      <c r="C89" t="s">
        <v>389</v>
      </c>
      <c r="D89" t="s">
        <v>383</v>
      </c>
      <c r="E89">
        <v>487182</v>
      </c>
      <c r="F89">
        <v>184971</v>
      </c>
      <c r="G89" t="s">
        <v>384</v>
      </c>
      <c r="H89" t="s">
        <v>384</v>
      </c>
      <c r="I89">
        <v>5772</v>
      </c>
      <c r="J89">
        <v>848</v>
      </c>
      <c r="K89" t="s">
        <v>414</v>
      </c>
      <c r="M89" s="129" t="str">
        <f t="shared" si="18"/>
        <v>2022081</v>
      </c>
      <c r="N89" s="129" t="str">
        <f t="shared" si="19"/>
        <v>2022</v>
      </c>
      <c r="O89" s="129">
        <f t="shared" si="20"/>
        <v>8</v>
      </c>
      <c r="P89" s="130">
        <f t="shared" si="21"/>
        <v>184971</v>
      </c>
      <c r="Q89" s="130" t="str">
        <f>VLOOKUP(T89,Tableau!C:E,3,0)</f>
        <v>TL</v>
      </c>
      <c r="R89" s="130" t="str">
        <f>VLOOKUP(T89,Tableau!C:G,5,0)</f>
        <v>NAKDİ</v>
      </c>
      <c r="S89" s="131" t="str">
        <f t="shared" si="22"/>
        <v>1</v>
      </c>
      <c r="T89" s="131" t="str">
        <f t="shared" si="23"/>
        <v>100</v>
      </c>
      <c r="W89" s="198" t="s">
        <v>177</v>
      </c>
      <c r="X89" s="198" t="s">
        <v>178</v>
      </c>
      <c r="Y89" s="198" t="s">
        <v>179</v>
      </c>
      <c r="Z89" s="198" t="s">
        <v>177</v>
      </c>
      <c r="AA89" s="198" t="s">
        <v>178</v>
      </c>
      <c r="AB89" s="198" t="s">
        <v>179</v>
      </c>
    </row>
    <row r="90" spans="1:36" ht="14.25" customHeight="1" x14ac:dyDescent="0.15">
      <c r="A90">
        <v>202208</v>
      </c>
      <c r="B90" t="s">
        <v>3</v>
      </c>
      <c r="C90" t="s">
        <v>391</v>
      </c>
      <c r="D90" t="s">
        <v>383</v>
      </c>
      <c r="E90">
        <v>486791</v>
      </c>
      <c r="F90" t="s">
        <v>384</v>
      </c>
      <c r="G90" t="s">
        <v>384</v>
      </c>
      <c r="H90">
        <v>486791</v>
      </c>
      <c r="I90">
        <v>26168</v>
      </c>
      <c r="J90">
        <v>3416</v>
      </c>
      <c r="K90" t="s">
        <v>411</v>
      </c>
      <c r="M90" s="129" t="str">
        <f t="shared" si="18"/>
        <v>2022081</v>
      </c>
      <c r="N90" s="129" t="str">
        <f t="shared" si="19"/>
        <v>2022</v>
      </c>
      <c r="O90" s="129">
        <f t="shared" si="20"/>
        <v>8</v>
      </c>
      <c r="P90" s="130">
        <f t="shared" si="21"/>
        <v>486791</v>
      </c>
      <c r="Q90" s="130" t="str">
        <f>VLOOKUP(T90,Tableau!C:E,3,0)</f>
        <v>TL</v>
      </c>
      <c r="R90" s="130" t="str">
        <f>VLOOKUP(T90,Tableau!C:G,5,0)</f>
        <v>NAKDİ</v>
      </c>
      <c r="S90" s="131" t="str">
        <f t="shared" si="22"/>
        <v>1</v>
      </c>
      <c r="T90" s="131" t="str">
        <f t="shared" si="23"/>
        <v>100</v>
      </c>
      <c r="V90" s="179" t="str">
        <f>Data!V16</f>
        <v>202012</v>
      </c>
      <c r="W90" s="180">
        <f t="shared" ref="W90:Y93" si="28">IFERROR(Z90/(SUM($Z90:$AB90)),0)</f>
        <v>1</v>
      </c>
      <c r="X90" s="181">
        <f t="shared" si="28"/>
        <v>0</v>
      </c>
      <c r="Y90" s="182">
        <f t="shared" si="28"/>
        <v>0</v>
      </c>
      <c r="Z90" s="183">
        <f>SUMIFS(Data!$Z$107:$Z$194,Data!$V$107:$V$194,$V90)</f>
        <v>506945</v>
      </c>
      <c r="AA90" s="184">
        <f>SUMIFS(Data!$AC$107:$AC$194,Data!$V$107:$V$194,$V90)</f>
        <v>0</v>
      </c>
      <c r="AB90" s="185">
        <f>SUMIFS(Data!$AF$107:$AF$194,Data!$V$107:$V$194,$V90)</f>
        <v>0</v>
      </c>
    </row>
    <row r="91" spans="1:36" ht="14.25" customHeight="1" x14ac:dyDescent="0.15">
      <c r="A91">
        <v>202208</v>
      </c>
      <c r="B91" t="s">
        <v>3</v>
      </c>
      <c r="C91" t="s">
        <v>393</v>
      </c>
      <c r="D91" t="s">
        <v>383</v>
      </c>
      <c r="E91">
        <v>3021815</v>
      </c>
      <c r="F91" t="s">
        <v>384</v>
      </c>
      <c r="G91" t="s">
        <v>384</v>
      </c>
      <c r="H91">
        <v>2859894</v>
      </c>
      <c r="I91">
        <v>34535</v>
      </c>
      <c r="J91">
        <v>44118</v>
      </c>
      <c r="K91" t="s">
        <v>409</v>
      </c>
      <c r="M91" s="129" t="str">
        <f t="shared" si="18"/>
        <v>2022081</v>
      </c>
      <c r="N91" s="129" t="str">
        <f t="shared" si="19"/>
        <v>2022</v>
      </c>
      <c r="O91" s="129">
        <f t="shared" si="20"/>
        <v>8</v>
      </c>
      <c r="P91" s="130">
        <f t="shared" si="21"/>
        <v>2859894</v>
      </c>
      <c r="Q91" s="130" t="str">
        <f>VLOOKUP(T91,Tableau!C:E,3,0)</f>
        <v>TL</v>
      </c>
      <c r="R91" s="130" t="str">
        <f>VLOOKUP(T91,Tableau!C:G,5,0)</f>
        <v>NAKDİ</v>
      </c>
      <c r="S91" s="131" t="str">
        <f t="shared" si="22"/>
        <v>1</v>
      </c>
      <c r="T91" s="131" t="str">
        <f t="shared" si="23"/>
        <v>100</v>
      </c>
      <c r="V91" s="186" t="str">
        <f>Data!V17</f>
        <v>202112</v>
      </c>
      <c r="W91" s="187">
        <f t="shared" si="28"/>
        <v>9.6688329030535036E-2</v>
      </c>
      <c r="X91" s="156">
        <f t="shared" si="28"/>
        <v>7.5460060281568334E-2</v>
      </c>
      <c r="Y91" s="160">
        <f t="shared" si="28"/>
        <v>0.82785161068789659</v>
      </c>
      <c r="Z91" s="188">
        <f>SUMIFS(Data!$Z$107:$Z$194,Data!$V$107:$V$194,$V91)</f>
        <v>76027</v>
      </c>
      <c r="AA91" s="189">
        <f>SUMIFS(Data!$AC$107:$AC$194,Data!$V$107:$V$194,$V91)</f>
        <v>59335</v>
      </c>
      <c r="AB91" s="190">
        <f>SUMIFS(Data!$AF$107:$AF$194,Data!$V$107:$V$194,$V91)</f>
        <v>650948</v>
      </c>
    </row>
    <row r="92" spans="1:36" ht="14.25" customHeight="1" x14ac:dyDescent="0.15">
      <c r="A92">
        <v>202208</v>
      </c>
      <c r="B92" t="s">
        <v>3</v>
      </c>
      <c r="C92" t="s">
        <v>390</v>
      </c>
      <c r="D92" t="s">
        <v>383</v>
      </c>
      <c r="E92">
        <v>487182</v>
      </c>
      <c r="F92">
        <v>300199</v>
      </c>
      <c r="G92">
        <v>186982</v>
      </c>
      <c r="H92" t="s">
        <v>384</v>
      </c>
      <c r="I92">
        <v>19195</v>
      </c>
      <c r="J92">
        <v>1318</v>
      </c>
      <c r="K92" t="s">
        <v>410</v>
      </c>
      <c r="M92" s="129" t="str">
        <f t="shared" si="18"/>
        <v>2022081</v>
      </c>
      <c r="N92" s="129" t="str">
        <f t="shared" si="19"/>
        <v>2022</v>
      </c>
      <c r="O92" s="129">
        <f t="shared" si="20"/>
        <v>8</v>
      </c>
      <c r="P92" s="130">
        <f t="shared" si="21"/>
        <v>487181</v>
      </c>
      <c r="Q92" s="130" t="str">
        <f>VLOOKUP(T92,Tableau!C:E,3,0)</f>
        <v>TL</v>
      </c>
      <c r="R92" s="130" t="str">
        <f>VLOOKUP(T92,Tableau!C:G,5,0)</f>
        <v>NAKDİ</v>
      </c>
      <c r="S92" s="131" t="str">
        <f t="shared" si="22"/>
        <v>1</v>
      </c>
      <c r="T92" s="131" t="str">
        <f t="shared" si="23"/>
        <v>100</v>
      </c>
      <c r="V92" s="186" t="str">
        <f>Data!V18</f>
        <v>202212</v>
      </c>
      <c r="W92" s="187">
        <f t="shared" si="28"/>
        <v>0.23099273515543112</v>
      </c>
      <c r="X92" s="156">
        <f t="shared" si="28"/>
        <v>0.10184205841388194</v>
      </c>
      <c r="Y92" s="160">
        <f t="shared" si="28"/>
        <v>0.667165206430687</v>
      </c>
      <c r="Z92" s="188">
        <f>SUMIFS(Data!$Z$107:$Z$194,Data!$V$107:$V$194,$V92)</f>
        <v>242635</v>
      </c>
      <c r="AA92" s="189">
        <f>SUMIFS(Data!$AC$107:$AC$194,Data!$V$107:$V$194,$V92)</f>
        <v>106975</v>
      </c>
      <c r="AB92" s="190">
        <f>SUMIFS(Data!$AF$107:$AF$194,Data!$V$107:$V$194,$V92)</f>
        <v>700791</v>
      </c>
    </row>
    <row r="93" spans="1:36" x14ac:dyDescent="0.15">
      <c r="A93">
        <v>202208</v>
      </c>
      <c r="B93" t="s">
        <v>3</v>
      </c>
      <c r="C93" t="s">
        <v>395</v>
      </c>
      <c r="D93" t="s">
        <v>415</v>
      </c>
      <c r="E93">
        <v>423795</v>
      </c>
      <c r="F93" t="s">
        <v>384</v>
      </c>
      <c r="G93" t="s">
        <v>384</v>
      </c>
      <c r="H93">
        <v>420165</v>
      </c>
      <c r="I93" t="s">
        <v>384</v>
      </c>
      <c r="J93">
        <v>3630</v>
      </c>
      <c r="K93" t="s">
        <v>409</v>
      </c>
      <c r="M93" s="129" t="str">
        <f t="shared" si="18"/>
        <v>2022081</v>
      </c>
      <c r="N93" s="129" t="str">
        <f t="shared" si="19"/>
        <v>2022</v>
      </c>
      <c r="O93" s="129">
        <f t="shared" si="20"/>
        <v>8</v>
      </c>
      <c r="P93" s="130">
        <f t="shared" si="21"/>
        <v>420165</v>
      </c>
      <c r="Q93" s="130" t="str">
        <f>VLOOKUP(T93,Tableau!C:E,3,0)</f>
        <v>TL</v>
      </c>
      <c r="R93" s="130" t="str">
        <f>VLOOKUP(T93,Tableau!C:G,5,0)</f>
        <v>YAPILANDIRMA</v>
      </c>
      <c r="S93" s="131" t="str">
        <f t="shared" si="22"/>
        <v>1</v>
      </c>
      <c r="T93" s="131" t="str">
        <f t="shared" si="23"/>
        <v>106</v>
      </c>
      <c r="V93" s="191">
        <f>Data!V19</f>
        <v>202302</v>
      </c>
      <c r="W93" s="192">
        <f t="shared" si="28"/>
        <v>1.5758327329671203E-2</v>
      </c>
      <c r="X93" s="193">
        <f t="shared" si="28"/>
        <v>0</v>
      </c>
      <c r="Y93" s="194">
        <f t="shared" si="28"/>
        <v>0.9842416726703288</v>
      </c>
      <c r="Z93" s="188">
        <f>SUMIFS(Data!$Z$107:$Z$194,Data!$V$107:$V$194,$V93)</f>
        <v>38300</v>
      </c>
      <c r="AA93" s="189">
        <f>SUMIFS(Data!$AC$107:$AC$194,Data!$V$107:$V$194,$V93)</f>
        <v>0</v>
      </c>
      <c r="AB93" s="190">
        <f>SUMIFS(Data!$AF$107:$AF$194,Data!$V$107:$V$194,$V93)</f>
        <v>2392161</v>
      </c>
    </row>
    <row r="94" spans="1:36" ht="14.25" customHeight="1" x14ac:dyDescent="0.15">
      <c r="A94">
        <v>202208</v>
      </c>
      <c r="B94" t="s">
        <v>3</v>
      </c>
      <c r="C94" t="s">
        <v>386</v>
      </c>
      <c r="D94" t="s">
        <v>415</v>
      </c>
      <c r="E94">
        <v>838097</v>
      </c>
      <c r="F94" t="s">
        <v>384</v>
      </c>
      <c r="G94" t="s">
        <v>384</v>
      </c>
      <c r="H94">
        <v>838097</v>
      </c>
      <c r="I94">
        <v>46464</v>
      </c>
      <c r="J94">
        <v>10893</v>
      </c>
      <c r="K94" t="s">
        <v>414</v>
      </c>
      <c r="M94" s="129" t="str">
        <f t="shared" si="18"/>
        <v>2022081</v>
      </c>
      <c r="N94" s="129" t="str">
        <f t="shared" si="19"/>
        <v>2022</v>
      </c>
      <c r="O94" s="129">
        <f t="shared" si="20"/>
        <v>8</v>
      </c>
      <c r="P94" s="130">
        <f t="shared" si="21"/>
        <v>838097</v>
      </c>
      <c r="Q94" s="130" t="str">
        <f>VLOOKUP(T94,Tableau!C:E,3,0)</f>
        <v>TL</v>
      </c>
      <c r="R94" s="130" t="str">
        <f>VLOOKUP(T94,Tableau!C:G,5,0)</f>
        <v>YAPILANDIRMA</v>
      </c>
      <c r="S94" s="131" t="str">
        <f t="shared" si="22"/>
        <v>1</v>
      </c>
      <c r="T94" s="131" t="str">
        <f t="shared" si="23"/>
        <v>106</v>
      </c>
      <c r="W94" s="192"/>
      <c r="X94" s="193"/>
      <c r="Y94" s="193"/>
      <c r="Z94" s="195"/>
      <c r="AA94" s="196"/>
      <c r="AB94" s="196"/>
    </row>
    <row r="95" spans="1:36" ht="14.25" customHeight="1" x14ac:dyDescent="0.15">
      <c r="A95">
        <v>202208</v>
      </c>
      <c r="B95" t="s">
        <v>3</v>
      </c>
      <c r="C95" t="s">
        <v>389</v>
      </c>
      <c r="D95" t="s">
        <v>415</v>
      </c>
      <c r="E95">
        <v>14400</v>
      </c>
      <c r="F95">
        <v>14400</v>
      </c>
      <c r="G95" t="s">
        <v>384</v>
      </c>
      <c r="H95" t="s">
        <v>384</v>
      </c>
      <c r="I95" t="s">
        <v>384</v>
      </c>
      <c r="J95" t="s">
        <v>384</v>
      </c>
      <c r="K95" t="s">
        <v>414</v>
      </c>
      <c r="M95" s="129" t="str">
        <f t="shared" si="18"/>
        <v>2022081</v>
      </c>
      <c r="N95" s="129" t="str">
        <f t="shared" si="19"/>
        <v>2022</v>
      </c>
      <c r="O95" s="129">
        <f t="shared" si="20"/>
        <v>8</v>
      </c>
      <c r="P95" s="130">
        <f t="shared" si="21"/>
        <v>14400</v>
      </c>
      <c r="Q95" s="130" t="str">
        <f>VLOOKUP(T95,Tableau!C:E,3,0)</f>
        <v>TL</v>
      </c>
      <c r="R95" s="130" t="str">
        <f>VLOOKUP(T95,Tableau!C:G,5,0)</f>
        <v>YAPILANDIRMA</v>
      </c>
      <c r="S95" s="131" t="str">
        <f t="shared" si="22"/>
        <v>1</v>
      </c>
      <c r="T95" s="131" t="str">
        <f t="shared" si="23"/>
        <v>106</v>
      </c>
      <c r="W95" s="197" t="s">
        <v>193</v>
      </c>
      <c r="X95" s="197"/>
      <c r="Y95" s="197"/>
      <c r="Z95" s="197"/>
      <c r="AA95" s="197"/>
      <c r="AB95" s="197"/>
    </row>
    <row r="96" spans="1:36" ht="14.25" customHeight="1" x14ac:dyDescent="0.15">
      <c r="A96">
        <v>202208</v>
      </c>
      <c r="B96" t="s">
        <v>3</v>
      </c>
      <c r="C96" t="s">
        <v>385</v>
      </c>
      <c r="D96" t="s">
        <v>415</v>
      </c>
      <c r="E96">
        <v>3583071</v>
      </c>
      <c r="F96">
        <v>373863</v>
      </c>
      <c r="G96">
        <v>1071245</v>
      </c>
      <c r="H96">
        <v>349043</v>
      </c>
      <c r="I96" t="s">
        <v>384</v>
      </c>
      <c r="J96" t="s">
        <v>384</v>
      </c>
      <c r="K96" t="s">
        <v>414</v>
      </c>
      <c r="M96" s="129" t="str">
        <f t="shared" si="18"/>
        <v>2022081</v>
      </c>
      <c r="N96" s="129" t="str">
        <f t="shared" si="19"/>
        <v>2022</v>
      </c>
      <c r="O96" s="129">
        <f t="shared" si="20"/>
        <v>8</v>
      </c>
      <c r="P96" s="130">
        <f t="shared" si="21"/>
        <v>1794151</v>
      </c>
      <c r="Q96" s="130" t="str">
        <f>VLOOKUP(T96,Tableau!C:E,3,0)</f>
        <v>TL</v>
      </c>
      <c r="R96" s="130" t="str">
        <f>VLOOKUP(T96,Tableau!C:G,5,0)</f>
        <v>YAPILANDIRMA</v>
      </c>
      <c r="S96" s="131" t="str">
        <f t="shared" si="22"/>
        <v>1</v>
      </c>
      <c r="T96" s="131" t="str">
        <f t="shared" si="23"/>
        <v>106</v>
      </c>
      <c r="W96" s="198" t="s">
        <v>177</v>
      </c>
      <c r="X96" s="198" t="s">
        <v>178</v>
      </c>
      <c r="Y96" s="198" t="s">
        <v>179</v>
      </c>
      <c r="Z96" s="198" t="s">
        <v>177</v>
      </c>
      <c r="AA96" s="198" t="s">
        <v>178</v>
      </c>
      <c r="AB96" s="198" t="s">
        <v>179</v>
      </c>
    </row>
    <row r="97" spans="1:39" ht="14.25" customHeight="1" x14ac:dyDescent="0.15">
      <c r="A97">
        <v>202208</v>
      </c>
      <c r="B97" t="s">
        <v>3</v>
      </c>
      <c r="C97" t="s">
        <v>390</v>
      </c>
      <c r="D97" t="s">
        <v>415</v>
      </c>
      <c r="E97">
        <v>5739634</v>
      </c>
      <c r="F97">
        <v>43545</v>
      </c>
      <c r="G97">
        <v>2266012</v>
      </c>
      <c r="H97">
        <v>601507</v>
      </c>
      <c r="I97" t="s">
        <v>384</v>
      </c>
      <c r="J97">
        <v>31830</v>
      </c>
      <c r="K97" t="s">
        <v>410</v>
      </c>
      <c r="M97" s="129" t="str">
        <f t="shared" si="18"/>
        <v>2022081</v>
      </c>
      <c r="N97" s="129" t="str">
        <f t="shared" si="19"/>
        <v>2022</v>
      </c>
      <c r="O97" s="129">
        <f t="shared" si="20"/>
        <v>8</v>
      </c>
      <c r="P97" s="130">
        <f t="shared" si="21"/>
        <v>2911064</v>
      </c>
      <c r="Q97" s="130" t="str">
        <f>VLOOKUP(T97,Tableau!C:E,3,0)</f>
        <v>TL</v>
      </c>
      <c r="R97" s="130" t="str">
        <f>VLOOKUP(T97,Tableau!C:G,5,0)</f>
        <v>YAPILANDIRMA</v>
      </c>
      <c r="S97" s="131" t="str">
        <f t="shared" si="22"/>
        <v>1</v>
      </c>
      <c r="T97" s="131" t="str">
        <f t="shared" si="23"/>
        <v>106</v>
      </c>
      <c r="V97" s="179" t="str">
        <f>Data!V16</f>
        <v>202012</v>
      </c>
      <c r="W97" s="180">
        <f t="shared" ref="W97:Y100" si="29">IFERROR(Z97/(SUM($Z97:$AB97)),0)</f>
        <v>0.18346782858851138</v>
      </c>
      <c r="X97" s="181">
        <f t="shared" si="29"/>
        <v>0.2387183329656164</v>
      </c>
      <c r="Y97" s="182">
        <f t="shared" si="29"/>
        <v>0.5778138384458722</v>
      </c>
      <c r="Z97" s="183">
        <f>SUMIFS(Data!$AA$107:$AA$194,Data!$V$107:$V$194,$V97)</f>
        <v>576273</v>
      </c>
      <c r="AA97" s="184">
        <f>SUMIFS(Data!$AD$107:$AD$194,Data!$V$107:$V$194,$V97)</f>
        <v>749815</v>
      </c>
      <c r="AB97" s="185">
        <f>SUMIFS(Data!$AG$107:$AG$194,Data!$V$107:$V$194,$V97)</f>
        <v>1814915</v>
      </c>
    </row>
    <row r="98" spans="1:39" ht="14.25" customHeight="1" x14ac:dyDescent="0.15">
      <c r="A98">
        <v>202208</v>
      </c>
      <c r="B98" t="s">
        <v>3</v>
      </c>
      <c r="C98" t="s">
        <v>393</v>
      </c>
      <c r="D98" t="s">
        <v>415</v>
      </c>
      <c r="E98">
        <v>750000</v>
      </c>
      <c r="F98" t="s">
        <v>384</v>
      </c>
      <c r="G98" t="s">
        <v>384</v>
      </c>
      <c r="H98" t="s">
        <v>384</v>
      </c>
      <c r="I98" t="s">
        <v>384</v>
      </c>
      <c r="J98" t="s">
        <v>384</v>
      </c>
      <c r="K98" t="s">
        <v>409</v>
      </c>
      <c r="M98" s="129" t="str">
        <f t="shared" ref="M98:M129" si="30">A98&amp;S98</f>
        <v>2022081</v>
      </c>
      <c r="N98" s="129" t="str">
        <f t="shared" ref="N98:N129" si="31">LEFT(A98,4)</f>
        <v>2022</v>
      </c>
      <c r="O98" s="129">
        <f t="shared" ref="O98:O129" si="32">VALUE(RIGHT(A98,2))</f>
        <v>8</v>
      </c>
      <c r="P98" s="130">
        <f t="shared" ref="P98:P129" si="33">F98+G98+H98</f>
        <v>0</v>
      </c>
      <c r="Q98" s="130" t="str">
        <f>VLOOKUP(T98,Tableau!C:E,3,0)</f>
        <v>TL</v>
      </c>
      <c r="R98" s="130" t="str">
        <f>VLOOKUP(T98,Tableau!C:G,5,0)</f>
        <v>YAPILANDIRMA</v>
      </c>
      <c r="S98" s="131" t="str">
        <f t="shared" ref="S98:S129" si="34">LEFT(D98,1)</f>
        <v>1</v>
      </c>
      <c r="T98" s="131" t="str">
        <f t="shared" ref="T98:T129" si="35">LEFT(D98,3)</f>
        <v>106</v>
      </c>
      <c r="V98" s="186" t="str">
        <f>Data!V17</f>
        <v>202112</v>
      </c>
      <c r="W98" s="187">
        <f t="shared" si="29"/>
        <v>0</v>
      </c>
      <c r="X98" s="156">
        <f t="shared" si="29"/>
        <v>0</v>
      </c>
      <c r="Y98" s="160">
        <f t="shared" si="29"/>
        <v>1</v>
      </c>
      <c r="Z98" s="188">
        <f>SUMIFS(Data!$AA$107:$AA$194,Data!$V$107:$V$194,$V98)</f>
        <v>0</v>
      </c>
      <c r="AA98" s="189">
        <f>SUMIFS(Data!$AD$107:$AD$194,Data!$V$107:$V$194,$V98)</f>
        <v>0</v>
      </c>
      <c r="AB98" s="190">
        <f>SUMIFS(Data!$AG$107:$AG$194,Data!$V$107:$V$194,$V98)</f>
        <v>756000</v>
      </c>
    </row>
    <row r="99" spans="1:39" ht="14.25" customHeight="1" x14ac:dyDescent="0.15">
      <c r="A99">
        <v>202208</v>
      </c>
      <c r="B99" t="s">
        <v>3</v>
      </c>
      <c r="C99" t="s">
        <v>389</v>
      </c>
      <c r="D99" t="s">
        <v>401</v>
      </c>
      <c r="E99">
        <v>750000</v>
      </c>
      <c r="F99" t="s">
        <v>384</v>
      </c>
      <c r="G99" t="s">
        <v>384</v>
      </c>
      <c r="H99" t="s">
        <v>384</v>
      </c>
      <c r="I99" t="s">
        <v>384</v>
      </c>
      <c r="J99" t="s">
        <v>384</v>
      </c>
      <c r="K99" t="s">
        <v>414</v>
      </c>
      <c r="M99" s="129" t="str">
        <f t="shared" si="30"/>
        <v>2022082</v>
      </c>
      <c r="N99" s="129" t="str">
        <f t="shared" si="31"/>
        <v>2022</v>
      </c>
      <c r="O99" s="129">
        <f t="shared" si="32"/>
        <v>8</v>
      </c>
      <c r="P99" s="130">
        <f t="shared" si="33"/>
        <v>0</v>
      </c>
      <c r="Q99" s="130" t="str">
        <f>VLOOKUP(T99,Tableau!C:E,3,0)</f>
        <v>TL</v>
      </c>
      <c r="R99" s="130" t="str">
        <f>VLOOKUP(T99,Tableau!C:G,5,0)</f>
        <v>GAYRİNAKDİ</v>
      </c>
      <c r="S99" s="131" t="str">
        <f t="shared" si="34"/>
        <v>2</v>
      </c>
      <c r="T99" s="131" t="str">
        <f t="shared" si="35"/>
        <v>203</v>
      </c>
      <c r="V99" s="186" t="str">
        <f>Data!V18</f>
        <v>202212</v>
      </c>
      <c r="W99" s="187">
        <f t="shared" si="29"/>
        <v>0</v>
      </c>
      <c r="X99" s="156">
        <f t="shared" si="29"/>
        <v>0</v>
      </c>
      <c r="Y99" s="160">
        <f t="shared" si="29"/>
        <v>1</v>
      </c>
      <c r="Z99" s="188">
        <f>SUMIFS(Data!$AA$107:$AA$194,Data!$V$107:$V$194,$V99)</f>
        <v>0</v>
      </c>
      <c r="AA99" s="189">
        <f>SUMIFS(Data!$AD$107:$AD$194,Data!$V$107:$V$194,$V99)</f>
        <v>0</v>
      </c>
      <c r="AB99" s="190">
        <f>SUMIFS(Data!$AG$107:$AG$194,Data!$V$107:$V$194,$V99)</f>
        <v>409234</v>
      </c>
    </row>
    <row r="100" spans="1:39" ht="14.25" customHeight="1" x14ac:dyDescent="0.15">
      <c r="A100">
        <v>202208</v>
      </c>
      <c r="B100" t="s">
        <v>3</v>
      </c>
      <c r="C100" t="s">
        <v>397</v>
      </c>
      <c r="D100" t="s">
        <v>403</v>
      </c>
      <c r="E100">
        <v>487182</v>
      </c>
      <c r="F100">
        <v>184971</v>
      </c>
      <c r="G100" t="s">
        <v>384</v>
      </c>
      <c r="H100" t="s">
        <v>384</v>
      </c>
      <c r="I100">
        <v>5772</v>
      </c>
      <c r="J100">
        <v>848</v>
      </c>
      <c r="K100" t="s">
        <v>409</v>
      </c>
      <c r="M100" s="129" t="str">
        <f t="shared" si="30"/>
        <v>2022082</v>
      </c>
      <c r="N100" s="129" t="str">
        <f t="shared" si="31"/>
        <v>2022</v>
      </c>
      <c r="O100" s="129">
        <f t="shared" si="32"/>
        <v>8</v>
      </c>
      <c r="P100" s="130">
        <f t="shared" si="33"/>
        <v>184971</v>
      </c>
      <c r="Q100" s="130" t="str">
        <f>VLOOKUP(T100,Tableau!C:E,3,0)</f>
        <v>TL</v>
      </c>
      <c r="R100" s="130" t="str">
        <f>VLOOKUP(T100,Tableau!C:G,5,0)</f>
        <v>GAYRİNAKDİ</v>
      </c>
      <c r="S100" s="131" t="str">
        <f t="shared" si="34"/>
        <v>2</v>
      </c>
      <c r="T100" s="131" t="str">
        <f t="shared" si="35"/>
        <v>205</v>
      </c>
      <c r="V100" s="191">
        <f>Data!V19</f>
        <v>202302</v>
      </c>
      <c r="W100" s="192">
        <f t="shared" si="29"/>
        <v>0.53873794882279857</v>
      </c>
      <c r="X100" s="193">
        <f t="shared" si="29"/>
        <v>0.46126205117720143</v>
      </c>
      <c r="Y100" s="194">
        <f t="shared" si="29"/>
        <v>0</v>
      </c>
      <c r="Z100" s="188">
        <f>SUMIFS(Data!$AA$107:$AA$194,Data!$V$107:$V$194,$V100)</f>
        <v>2740366</v>
      </c>
      <c r="AA100" s="189">
        <f>SUMIFS(Data!$AD$107:$AD$194,Data!$V$107:$V$194,$V100)</f>
        <v>2346274</v>
      </c>
      <c r="AB100" s="190">
        <f>SUMIFS(Data!$AG$107:$AG$194,Data!$V$107:$V$194,$V100)</f>
        <v>0</v>
      </c>
    </row>
    <row r="101" spans="1:39" ht="14.25" customHeight="1" x14ac:dyDescent="0.15">
      <c r="A101">
        <v>202208</v>
      </c>
      <c r="B101" t="s">
        <v>407</v>
      </c>
      <c r="C101" t="s">
        <v>388</v>
      </c>
      <c r="D101" t="s">
        <v>408</v>
      </c>
      <c r="E101">
        <v>486791</v>
      </c>
      <c r="F101" t="s">
        <v>384</v>
      </c>
      <c r="G101" t="s">
        <v>384</v>
      </c>
      <c r="H101">
        <v>486791</v>
      </c>
      <c r="I101">
        <v>26168</v>
      </c>
      <c r="J101">
        <v>3416</v>
      </c>
      <c r="K101" t="s">
        <v>409</v>
      </c>
      <c r="M101" s="129" t="str">
        <f t="shared" si="30"/>
        <v>2022086</v>
      </c>
      <c r="N101" s="129" t="str">
        <f t="shared" si="31"/>
        <v>2022</v>
      </c>
      <c r="O101" s="129">
        <f t="shared" si="32"/>
        <v>8</v>
      </c>
      <c r="P101" s="130">
        <f t="shared" si="33"/>
        <v>486791</v>
      </c>
      <c r="Q101" s="130" t="str">
        <f>VLOOKUP(T101,Tableau!C:E,3,0)</f>
        <v>YP</v>
      </c>
      <c r="R101" s="130" t="str">
        <f>VLOOKUP(T101,Tableau!C:G,5,0)</f>
        <v>NAKDİ</v>
      </c>
      <c r="S101" s="131" t="str">
        <f t="shared" si="34"/>
        <v>6</v>
      </c>
      <c r="T101" s="131" t="str">
        <f t="shared" si="35"/>
        <v>650</v>
      </c>
    </row>
    <row r="102" spans="1:39" ht="14.25" customHeight="1" x14ac:dyDescent="0.15">
      <c r="A102">
        <v>202208</v>
      </c>
      <c r="B102" t="s">
        <v>404</v>
      </c>
      <c r="C102" t="s">
        <v>398</v>
      </c>
      <c r="D102" t="s">
        <v>406</v>
      </c>
      <c r="E102">
        <v>3021815</v>
      </c>
      <c r="F102" t="s">
        <v>384</v>
      </c>
      <c r="G102" t="s">
        <v>384</v>
      </c>
      <c r="H102">
        <v>2859894</v>
      </c>
      <c r="I102">
        <v>34535</v>
      </c>
      <c r="J102">
        <v>44118</v>
      </c>
      <c r="K102" t="s">
        <v>409</v>
      </c>
      <c r="M102" s="129" t="str">
        <f t="shared" si="30"/>
        <v>2022087</v>
      </c>
      <c r="N102" s="129" t="str">
        <f t="shared" si="31"/>
        <v>2022</v>
      </c>
      <c r="O102" s="129">
        <f t="shared" si="32"/>
        <v>8</v>
      </c>
      <c r="P102" s="130">
        <f t="shared" si="33"/>
        <v>2859894</v>
      </c>
      <c r="Q102" s="130" t="str">
        <f>VLOOKUP(T102,Tableau!C:E,3,0)</f>
        <v>TL</v>
      </c>
      <c r="R102" s="130" t="str">
        <f>VLOOKUP(T102,Tableau!C:G,5,0)</f>
        <v>NAKDİ</v>
      </c>
      <c r="S102" s="131" t="str">
        <f t="shared" si="34"/>
        <v>7</v>
      </c>
      <c r="T102" s="131" t="str">
        <f t="shared" si="35"/>
        <v>700</v>
      </c>
    </row>
    <row r="103" spans="1:39" ht="14.25" customHeight="1" x14ac:dyDescent="0.15">
      <c r="A103">
        <v>202208</v>
      </c>
      <c r="B103" t="s">
        <v>404</v>
      </c>
      <c r="C103" t="s">
        <v>405</v>
      </c>
      <c r="D103" t="s">
        <v>406</v>
      </c>
      <c r="E103">
        <v>487182</v>
      </c>
      <c r="F103">
        <v>300199</v>
      </c>
      <c r="G103">
        <v>186982</v>
      </c>
      <c r="H103" t="s">
        <v>384</v>
      </c>
      <c r="I103">
        <v>19195</v>
      </c>
      <c r="J103">
        <v>1318</v>
      </c>
      <c r="K103" t="s">
        <v>409</v>
      </c>
      <c r="M103" s="129" t="str">
        <f t="shared" si="30"/>
        <v>2022087</v>
      </c>
      <c r="N103" s="129" t="str">
        <f t="shared" si="31"/>
        <v>2022</v>
      </c>
      <c r="O103" s="129">
        <f t="shared" si="32"/>
        <v>8</v>
      </c>
      <c r="P103" s="130">
        <f t="shared" si="33"/>
        <v>487181</v>
      </c>
      <c r="Q103" s="130" t="str">
        <f>VLOOKUP(T103,Tableau!C:E,3,0)</f>
        <v>TL</v>
      </c>
      <c r="R103" s="130" t="str">
        <f>VLOOKUP(T103,Tableau!C:G,5,0)</f>
        <v>NAKDİ</v>
      </c>
      <c r="S103" s="131" t="str">
        <f t="shared" si="34"/>
        <v>7</v>
      </c>
      <c r="T103" s="131" t="str">
        <f t="shared" si="35"/>
        <v>700</v>
      </c>
    </row>
    <row r="104" spans="1:39" ht="14.25" customHeight="1" x14ac:dyDescent="0.15">
      <c r="A104">
        <v>202208</v>
      </c>
      <c r="B104" t="s">
        <v>404</v>
      </c>
      <c r="C104" t="s">
        <v>382</v>
      </c>
      <c r="D104" t="s">
        <v>406</v>
      </c>
      <c r="E104">
        <v>423795</v>
      </c>
      <c r="F104" t="s">
        <v>384</v>
      </c>
      <c r="G104" t="s">
        <v>384</v>
      </c>
      <c r="H104">
        <v>420165</v>
      </c>
      <c r="I104" t="s">
        <v>384</v>
      </c>
      <c r="J104">
        <v>3630</v>
      </c>
      <c r="K104" t="s">
        <v>409</v>
      </c>
      <c r="M104" s="129" t="str">
        <f t="shared" si="30"/>
        <v>2022087</v>
      </c>
      <c r="N104" s="129" t="str">
        <f t="shared" si="31"/>
        <v>2022</v>
      </c>
      <c r="O104" s="129">
        <f t="shared" si="32"/>
        <v>8</v>
      </c>
      <c r="P104" s="130">
        <f t="shared" si="33"/>
        <v>420165</v>
      </c>
      <c r="Q104" s="130" t="str">
        <f>VLOOKUP(T104,Tableau!C:E,3,0)</f>
        <v>TL</v>
      </c>
      <c r="R104" s="130" t="str">
        <f>VLOOKUP(T104,Tableau!C:G,5,0)</f>
        <v>NAKDİ</v>
      </c>
      <c r="S104" s="131" t="str">
        <f t="shared" si="34"/>
        <v>7</v>
      </c>
      <c r="T104" s="131" t="str">
        <f t="shared" si="35"/>
        <v>700</v>
      </c>
    </row>
    <row r="105" spans="1:39" ht="14.25" customHeight="1" x14ac:dyDescent="0.15">
      <c r="A105">
        <v>202207</v>
      </c>
      <c r="B105" t="s">
        <v>3</v>
      </c>
      <c r="C105" t="s">
        <v>393</v>
      </c>
      <c r="D105" t="s">
        <v>383</v>
      </c>
      <c r="E105">
        <v>838097</v>
      </c>
      <c r="F105" t="s">
        <v>384</v>
      </c>
      <c r="G105" t="s">
        <v>384</v>
      </c>
      <c r="H105">
        <v>838097</v>
      </c>
      <c r="I105">
        <v>46464</v>
      </c>
      <c r="J105">
        <v>10893</v>
      </c>
      <c r="K105" t="s">
        <v>409</v>
      </c>
      <c r="M105" s="129" t="str">
        <f t="shared" si="30"/>
        <v>2022071</v>
      </c>
      <c r="N105" s="129" t="str">
        <f t="shared" si="31"/>
        <v>2022</v>
      </c>
      <c r="O105" s="129">
        <f t="shared" si="32"/>
        <v>7</v>
      </c>
      <c r="P105" s="130">
        <f t="shared" si="33"/>
        <v>838097</v>
      </c>
      <c r="Q105" s="130" t="str">
        <f>VLOOKUP(T105,Tableau!C:E,3,0)</f>
        <v>TL</v>
      </c>
      <c r="R105" s="130" t="str">
        <f>VLOOKUP(T105,Tableau!C:G,5,0)</f>
        <v>NAKDİ</v>
      </c>
      <c r="S105" s="131" t="str">
        <f t="shared" si="34"/>
        <v>1</v>
      </c>
      <c r="T105" s="131" t="str">
        <f t="shared" si="35"/>
        <v>100</v>
      </c>
      <c r="V105" s="199"/>
      <c r="W105" s="200"/>
      <c r="X105" s="201"/>
      <c r="Y105" s="202" t="s">
        <v>170</v>
      </c>
      <c r="Z105" s="203"/>
      <c r="AA105" s="204"/>
      <c r="AB105" s="197" t="s">
        <v>174</v>
      </c>
      <c r="AC105" s="203"/>
      <c r="AD105" s="204"/>
      <c r="AE105" s="197" t="s">
        <v>173</v>
      </c>
      <c r="AF105" s="203"/>
      <c r="AG105" s="204"/>
      <c r="AH105" s="197" t="s">
        <v>175</v>
      </c>
      <c r="AI105" s="203"/>
      <c r="AJ105" s="204"/>
      <c r="AK105" s="197" t="s">
        <v>176</v>
      </c>
      <c r="AL105" s="203"/>
      <c r="AM105" s="204"/>
    </row>
    <row r="106" spans="1:39" ht="14.25" customHeight="1" x14ac:dyDescent="0.15">
      <c r="A106">
        <v>202207</v>
      </c>
      <c r="B106" t="s">
        <v>3</v>
      </c>
      <c r="C106" t="s">
        <v>389</v>
      </c>
      <c r="D106" t="s">
        <v>383</v>
      </c>
      <c r="E106">
        <v>245483</v>
      </c>
      <c r="F106">
        <v>12446</v>
      </c>
      <c r="G106">
        <v>225673</v>
      </c>
      <c r="H106" t="s">
        <v>384</v>
      </c>
      <c r="I106" t="s">
        <v>384</v>
      </c>
      <c r="J106">
        <v>2951</v>
      </c>
      <c r="K106" t="s">
        <v>414</v>
      </c>
      <c r="M106" s="129" t="str">
        <f t="shared" si="30"/>
        <v>2022071</v>
      </c>
      <c r="N106" s="129" t="str">
        <f t="shared" si="31"/>
        <v>2022</v>
      </c>
      <c r="O106" s="129">
        <f t="shared" si="32"/>
        <v>7</v>
      </c>
      <c r="P106" s="130">
        <f t="shared" si="33"/>
        <v>238119</v>
      </c>
      <c r="Q106" s="130" t="str">
        <f>VLOOKUP(T106,Tableau!C:E,3,0)</f>
        <v>TL</v>
      </c>
      <c r="R106" s="130" t="str">
        <f>VLOOKUP(T106,Tableau!C:G,5,0)</f>
        <v>NAKDİ</v>
      </c>
      <c r="S106" s="131" t="str">
        <f t="shared" si="34"/>
        <v>1</v>
      </c>
      <c r="T106" s="131" t="str">
        <f t="shared" si="35"/>
        <v>100</v>
      </c>
      <c r="V106" s="205"/>
      <c r="Y106" s="198" t="s">
        <v>123</v>
      </c>
      <c r="Z106" s="198" t="s">
        <v>124</v>
      </c>
      <c r="AA106" s="129" t="s">
        <v>125</v>
      </c>
      <c r="AB106" s="198" t="s">
        <v>123</v>
      </c>
      <c r="AC106" s="198" t="s">
        <v>124</v>
      </c>
      <c r="AD106" s="206" t="s">
        <v>125</v>
      </c>
      <c r="AE106" s="198" t="s">
        <v>123</v>
      </c>
      <c r="AF106" s="198" t="s">
        <v>124</v>
      </c>
      <c r="AG106" s="206" t="s">
        <v>125</v>
      </c>
      <c r="AH106" s="198" t="s">
        <v>123</v>
      </c>
      <c r="AI106" s="198" t="s">
        <v>124</v>
      </c>
      <c r="AJ106" s="206" t="s">
        <v>125</v>
      </c>
      <c r="AK106" s="198" t="s">
        <v>177</v>
      </c>
      <c r="AL106" s="198" t="s">
        <v>178</v>
      </c>
      <c r="AM106" s="206" t="s">
        <v>179</v>
      </c>
    </row>
    <row r="107" spans="1:39" ht="14.25" customHeight="1" x14ac:dyDescent="0.15">
      <c r="A107">
        <v>202207</v>
      </c>
      <c r="B107" t="s">
        <v>3</v>
      </c>
      <c r="C107" t="s">
        <v>390</v>
      </c>
      <c r="D107" t="s">
        <v>383</v>
      </c>
      <c r="E107">
        <v>864074</v>
      </c>
      <c r="F107" t="s">
        <v>384</v>
      </c>
      <c r="G107" t="s">
        <v>384</v>
      </c>
      <c r="H107">
        <v>864074</v>
      </c>
      <c r="I107">
        <v>46390</v>
      </c>
      <c r="J107">
        <v>11518</v>
      </c>
      <c r="K107" t="s">
        <v>410</v>
      </c>
      <c r="M107" s="129" t="str">
        <f t="shared" si="30"/>
        <v>2022071</v>
      </c>
      <c r="N107" s="129" t="str">
        <f t="shared" si="31"/>
        <v>2022</v>
      </c>
      <c r="O107" s="129">
        <f t="shared" si="32"/>
        <v>7</v>
      </c>
      <c r="P107" s="130">
        <f t="shared" si="33"/>
        <v>864074</v>
      </c>
      <c r="Q107" s="130" t="str">
        <f>VLOOKUP(T107,Tableau!C:E,3,0)</f>
        <v>TL</v>
      </c>
      <c r="R107" s="130" t="str">
        <f>VLOOKUP(T107,Tableau!C:G,5,0)</f>
        <v>NAKDİ</v>
      </c>
      <c r="S107" s="131" t="str">
        <f t="shared" si="34"/>
        <v>1</v>
      </c>
      <c r="T107" s="131" t="str">
        <f t="shared" si="35"/>
        <v>100</v>
      </c>
      <c r="V107" s="199">
        <v>201412</v>
      </c>
      <c r="W107" s="200" t="str">
        <f t="shared" ref="W107:W143" si="36">LEFT(V107,4)</f>
        <v>2014</v>
      </c>
      <c r="X107" s="201" t="s">
        <v>169</v>
      </c>
      <c r="Y107" s="183">
        <f>SUMIFS(Data!$F:$F,Data!$A:$A,Data!$V107,Data!$S:$S,1)</f>
        <v>0</v>
      </c>
      <c r="Z107" s="184">
        <f>SUMIFS(Data!$F:$F,Data!$A:$A,Data!$V107,Data!$S:$S,7)</f>
        <v>0</v>
      </c>
      <c r="AA107" s="185">
        <f>SUMIFS(Data!$F:$F,Data!$A:$A,Data!$V107,Data!$S:$S,6)</f>
        <v>0</v>
      </c>
      <c r="AB107" s="184">
        <f>SUMIFS(Data!$G:$G,Data!$A:$A,Data!$V107,Data!$S:$S,1)</f>
        <v>0</v>
      </c>
      <c r="AC107" s="184">
        <f>SUMIFS(Data!$G:$G,Data!$A:$A,Data!$V107,Data!$S:$S,7)</f>
        <v>0</v>
      </c>
      <c r="AD107" s="185">
        <f>SUMIFS(Data!$G:$G,Data!$A:$A,Data!$V107,Data!$S:$S,6)</f>
        <v>0</v>
      </c>
      <c r="AE107" s="184">
        <f>+SUMIFS(Data!$H:$H,Data!$A:$A,Data!$V107,Data!$S:$S,1)</f>
        <v>0</v>
      </c>
      <c r="AF107" s="184">
        <f>+SUMIFS(Data!$H:$H,Data!$A:$A,Data!$V107,Data!$S:$S,7)</f>
        <v>0</v>
      </c>
      <c r="AG107" s="185">
        <f>+SUMIFS(Data!$H:$H,Data!$A:$A,Data!$V107,Data!$S:$S,6)</f>
        <v>0</v>
      </c>
      <c r="AH107" s="184">
        <f t="shared" ref="AH107:AH143" si="37">Y107+AB107+AE107</f>
        <v>0</v>
      </c>
      <c r="AI107" s="184">
        <f t="shared" ref="AI107:AI143" si="38">Z107+AC107+AF107</f>
        <v>0</v>
      </c>
      <c r="AJ107" s="185">
        <f t="shared" ref="AJ107:AJ143" si="39">AA107+AD107+AG107</f>
        <v>0</v>
      </c>
      <c r="AK107" s="207">
        <f t="shared" ref="AK107:AK143" si="40">IFERROR(Y107/AH107,0)</f>
        <v>0</v>
      </c>
      <c r="AL107" s="207">
        <f t="shared" ref="AL107:AL143" si="41">IFERROR(AB107/AH107,0)</f>
        <v>0</v>
      </c>
      <c r="AM107" s="208">
        <f t="shared" ref="AM107:AM143" si="42">IFERROR(AE107/AH107,0)</f>
        <v>0</v>
      </c>
    </row>
    <row r="108" spans="1:39" ht="14.25" customHeight="1" x14ac:dyDescent="0.15">
      <c r="A108">
        <v>202207</v>
      </c>
      <c r="B108" t="s">
        <v>3</v>
      </c>
      <c r="C108" t="s">
        <v>391</v>
      </c>
      <c r="D108" t="s">
        <v>383</v>
      </c>
      <c r="E108">
        <v>511196</v>
      </c>
      <c r="F108" t="s">
        <v>384</v>
      </c>
      <c r="G108" t="s">
        <v>384</v>
      </c>
      <c r="H108">
        <v>507034</v>
      </c>
      <c r="I108" t="s">
        <v>384</v>
      </c>
      <c r="J108">
        <v>4162</v>
      </c>
      <c r="K108" t="s">
        <v>411</v>
      </c>
      <c r="M108" s="129" t="str">
        <f t="shared" si="30"/>
        <v>2022071</v>
      </c>
      <c r="N108" s="129" t="str">
        <f t="shared" si="31"/>
        <v>2022</v>
      </c>
      <c r="O108" s="129">
        <f t="shared" si="32"/>
        <v>7</v>
      </c>
      <c r="P108" s="130">
        <f t="shared" si="33"/>
        <v>507034</v>
      </c>
      <c r="Q108" s="130" t="str">
        <f>VLOOKUP(T108,Tableau!C:E,3,0)</f>
        <v>TL</v>
      </c>
      <c r="R108" s="130" t="str">
        <f>VLOOKUP(T108,Tableau!C:G,5,0)</f>
        <v>NAKDİ</v>
      </c>
      <c r="S108" s="131" t="str">
        <f t="shared" si="34"/>
        <v>1</v>
      </c>
      <c r="T108" s="131" t="str">
        <f t="shared" si="35"/>
        <v>100</v>
      </c>
      <c r="V108" s="209">
        <v>201512</v>
      </c>
      <c r="W108" s="78" t="str">
        <f t="shared" si="36"/>
        <v>2015</v>
      </c>
      <c r="X108" s="201" t="s">
        <v>169</v>
      </c>
      <c r="Y108" s="188">
        <f>SUMIFS(Data!$F:$F,Data!$A:$A,Data!$V108,Data!$S:$S,1)</f>
        <v>0</v>
      </c>
      <c r="Z108" s="189">
        <f>SUMIFS(Data!$F:$F,Data!$A:$A,Data!$V108,Data!$S:$S,7)</f>
        <v>0</v>
      </c>
      <c r="AA108" s="190">
        <f>SUMIFS(Data!$F:$F,Data!$A:$A,Data!$V108,Data!$S:$S,6)</f>
        <v>0</v>
      </c>
      <c r="AB108" s="189">
        <f>SUMIFS(Data!$G:$G,Data!$A:$A,Data!$V108,Data!$S:$S,1)</f>
        <v>0</v>
      </c>
      <c r="AC108" s="189">
        <f>SUMIFS(Data!$G:$G,Data!$A:$A,Data!$V108,Data!$S:$S,7)</f>
        <v>0</v>
      </c>
      <c r="AD108" s="190">
        <f>SUMIFS(Data!$G:$G,Data!$A:$A,Data!$V108,Data!$S:$S,6)</f>
        <v>0</v>
      </c>
      <c r="AE108" s="189">
        <f>+SUMIFS(Data!$H:$H,Data!$A:$A,Data!$V108,Data!$S:$S,1)</f>
        <v>0</v>
      </c>
      <c r="AF108" s="189">
        <f>+SUMIFS(Data!$H:$H,Data!$A:$A,Data!$V108,Data!$S:$S,7)</f>
        <v>0</v>
      </c>
      <c r="AG108" s="190">
        <f>+SUMIFS(Data!$H:$H,Data!$A:$A,Data!$V108,Data!$S:$S,6)</f>
        <v>0</v>
      </c>
      <c r="AH108" s="189">
        <f t="shared" si="37"/>
        <v>0</v>
      </c>
      <c r="AI108" s="189">
        <f t="shared" si="38"/>
        <v>0</v>
      </c>
      <c r="AJ108" s="190">
        <f t="shared" si="39"/>
        <v>0</v>
      </c>
      <c r="AK108" s="157">
        <f t="shared" si="40"/>
        <v>0</v>
      </c>
      <c r="AL108" s="157">
        <f t="shared" si="41"/>
        <v>0</v>
      </c>
      <c r="AM108" s="211">
        <f t="shared" si="42"/>
        <v>0</v>
      </c>
    </row>
    <row r="109" spans="1:39" ht="14.25" customHeight="1" x14ac:dyDescent="0.15">
      <c r="A109">
        <v>202207</v>
      </c>
      <c r="B109" t="s">
        <v>3</v>
      </c>
      <c r="C109" t="s">
        <v>386</v>
      </c>
      <c r="D109" t="s">
        <v>415</v>
      </c>
      <c r="E109">
        <v>519877</v>
      </c>
      <c r="F109">
        <v>317732</v>
      </c>
      <c r="G109">
        <v>202145</v>
      </c>
      <c r="H109" t="s">
        <v>384</v>
      </c>
      <c r="I109">
        <v>21000</v>
      </c>
      <c r="J109">
        <v>1124</v>
      </c>
      <c r="K109" t="s">
        <v>414</v>
      </c>
      <c r="M109" s="129" t="str">
        <f t="shared" si="30"/>
        <v>2022071</v>
      </c>
      <c r="N109" s="129" t="str">
        <f t="shared" si="31"/>
        <v>2022</v>
      </c>
      <c r="O109" s="129">
        <f t="shared" si="32"/>
        <v>7</v>
      </c>
      <c r="P109" s="130">
        <f t="shared" si="33"/>
        <v>519877</v>
      </c>
      <c r="Q109" s="130" t="str">
        <f>VLOOKUP(T109,Tableau!C:E,3,0)</f>
        <v>TL</v>
      </c>
      <c r="R109" s="130" t="str">
        <f>VLOOKUP(T109,Tableau!C:G,5,0)</f>
        <v>YAPILANDIRMA</v>
      </c>
      <c r="S109" s="131" t="str">
        <f t="shared" si="34"/>
        <v>1</v>
      </c>
      <c r="T109" s="131" t="str">
        <f t="shared" si="35"/>
        <v>106</v>
      </c>
      <c r="V109" s="209">
        <v>201612</v>
      </c>
      <c r="W109" s="78" t="str">
        <f t="shared" si="36"/>
        <v>2016</v>
      </c>
      <c r="X109" s="201" t="s">
        <v>169</v>
      </c>
      <c r="Y109" s="188">
        <f>SUMIFS(Data!$F:$F,Data!$A:$A,Data!$V109,Data!$S:$S,1)</f>
        <v>0</v>
      </c>
      <c r="Z109" s="189">
        <f>SUMIFS(Data!$F:$F,Data!$A:$A,Data!$V109,Data!$S:$S,7)</f>
        <v>0</v>
      </c>
      <c r="AA109" s="190">
        <f>SUMIFS(Data!$F:$F,Data!$A:$A,Data!$V109,Data!$S:$S,6)</f>
        <v>0</v>
      </c>
      <c r="AB109" s="189">
        <f>SUMIFS(Data!$G:$G,Data!$A:$A,Data!$V109,Data!$S:$S,1)</f>
        <v>0</v>
      </c>
      <c r="AC109" s="189">
        <f>SUMIFS(Data!$G:$G,Data!$A:$A,Data!$V109,Data!$S:$S,7)</f>
        <v>0</v>
      </c>
      <c r="AD109" s="190">
        <f>SUMIFS(Data!$G:$G,Data!$A:$A,Data!$V109,Data!$S:$S,6)</f>
        <v>0</v>
      </c>
      <c r="AE109" s="189">
        <f>+SUMIFS(Data!$H:$H,Data!$A:$A,Data!$V109,Data!$S:$S,1)</f>
        <v>0</v>
      </c>
      <c r="AF109" s="189">
        <f>+SUMIFS(Data!$H:$H,Data!$A:$A,Data!$V109,Data!$S:$S,7)</f>
        <v>0</v>
      </c>
      <c r="AG109" s="190">
        <f>+SUMIFS(Data!$H:$H,Data!$A:$A,Data!$V109,Data!$S:$S,6)</f>
        <v>0</v>
      </c>
      <c r="AH109" s="189">
        <f t="shared" si="37"/>
        <v>0</v>
      </c>
      <c r="AI109" s="189">
        <f t="shared" si="38"/>
        <v>0</v>
      </c>
      <c r="AJ109" s="190">
        <f t="shared" si="39"/>
        <v>0</v>
      </c>
      <c r="AK109" s="157">
        <f t="shared" si="40"/>
        <v>0</v>
      </c>
      <c r="AL109" s="157">
        <f t="shared" si="41"/>
        <v>0</v>
      </c>
      <c r="AM109" s="211">
        <f t="shared" si="42"/>
        <v>0</v>
      </c>
    </row>
    <row r="110" spans="1:39" ht="14.25" customHeight="1" x14ac:dyDescent="0.15">
      <c r="A110">
        <v>202207</v>
      </c>
      <c r="B110" t="s">
        <v>3</v>
      </c>
      <c r="C110" t="s">
        <v>395</v>
      </c>
      <c r="D110" t="s">
        <v>415</v>
      </c>
      <c r="E110">
        <v>25200</v>
      </c>
      <c r="F110">
        <v>25200</v>
      </c>
      <c r="G110" t="s">
        <v>384</v>
      </c>
      <c r="H110" t="s">
        <v>384</v>
      </c>
      <c r="I110" t="s">
        <v>384</v>
      </c>
      <c r="J110" t="s">
        <v>384</v>
      </c>
      <c r="K110" t="s">
        <v>409</v>
      </c>
      <c r="M110" s="129" t="str">
        <f t="shared" si="30"/>
        <v>2022071</v>
      </c>
      <c r="N110" s="129" t="str">
        <f t="shared" si="31"/>
        <v>2022</v>
      </c>
      <c r="O110" s="129">
        <f t="shared" si="32"/>
        <v>7</v>
      </c>
      <c r="P110" s="130">
        <f t="shared" si="33"/>
        <v>25200</v>
      </c>
      <c r="Q110" s="130" t="str">
        <f>VLOOKUP(T110,Tableau!C:E,3,0)</f>
        <v>TL</v>
      </c>
      <c r="R110" s="130" t="str">
        <f>VLOOKUP(T110,Tableau!C:G,5,0)</f>
        <v>YAPILANDIRMA</v>
      </c>
      <c r="S110" s="131" t="str">
        <f t="shared" si="34"/>
        <v>1</v>
      </c>
      <c r="T110" s="131" t="str">
        <f t="shared" si="35"/>
        <v>106</v>
      </c>
      <c r="V110" s="209">
        <v>201712</v>
      </c>
      <c r="W110" s="78" t="str">
        <f t="shared" si="36"/>
        <v>2017</v>
      </c>
      <c r="X110" s="201" t="s">
        <v>169</v>
      </c>
      <c r="Y110" s="188">
        <f>SUMIFS(Data!$F:$F,Data!$A:$A,Data!$V110,Data!$S:$S,1)</f>
        <v>0</v>
      </c>
      <c r="Z110" s="189">
        <f>SUMIFS(Data!$F:$F,Data!$A:$A,Data!$V110,Data!$S:$S,7)</f>
        <v>0</v>
      </c>
      <c r="AA110" s="190">
        <f>SUMIFS(Data!$F:$F,Data!$A:$A,Data!$V110,Data!$S:$S,6)</f>
        <v>0</v>
      </c>
      <c r="AB110" s="189">
        <f>SUMIFS(Data!$G:$G,Data!$A:$A,Data!$V110,Data!$S:$S,1)</f>
        <v>0</v>
      </c>
      <c r="AC110" s="189">
        <f>SUMIFS(Data!$G:$G,Data!$A:$A,Data!$V110,Data!$S:$S,7)</f>
        <v>0</v>
      </c>
      <c r="AD110" s="190">
        <f>SUMIFS(Data!$G:$G,Data!$A:$A,Data!$V110,Data!$S:$S,6)</f>
        <v>0</v>
      </c>
      <c r="AE110" s="189">
        <f>+SUMIFS(Data!$H:$H,Data!$A:$A,Data!$V110,Data!$S:$S,1)</f>
        <v>0</v>
      </c>
      <c r="AF110" s="189">
        <f>+SUMIFS(Data!$H:$H,Data!$A:$A,Data!$V110,Data!$S:$S,7)</f>
        <v>0</v>
      </c>
      <c r="AG110" s="190">
        <f>+SUMIFS(Data!$H:$H,Data!$A:$A,Data!$V110,Data!$S:$S,6)</f>
        <v>0</v>
      </c>
      <c r="AH110" s="189">
        <f t="shared" si="37"/>
        <v>0</v>
      </c>
      <c r="AI110" s="189">
        <f t="shared" si="38"/>
        <v>0</v>
      </c>
      <c r="AJ110" s="190">
        <f t="shared" si="39"/>
        <v>0</v>
      </c>
      <c r="AK110" s="157">
        <f t="shared" si="40"/>
        <v>0</v>
      </c>
      <c r="AL110" s="157">
        <f t="shared" si="41"/>
        <v>0</v>
      </c>
      <c r="AM110" s="211">
        <f t="shared" si="42"/>
        <v>0</v>
      </c>
    </row>
    <row r="111" spans="1:39" ht="14.25" customHeight="1" x14ac:dyDescent="0.15">
      <c r="A111">
        <v>202207</v>
      </c>
      <c r="B111" t="s">
        <v>3</v>
      </c>
      <c r="C111" t="s">
        <v>385</v>
      </c>
      <c r="D111" t="s">
        <v>415</v>
      </c>
      <c r="E111">
        <v>226949</v>
      </c>
      <c r="F111" t="s">
        <v>384</v>
      </c>
      <c r="G111">
        <v>226949</v>
      </c>
      <c r="H111" t="s">
        <v>384</v>
      </c>
      <c r="I111">
        <v>13236</v>
      </c>
      <c r="J111" t="s">
        <v>384</v>
      </c>
      <c r="K111" t="s">
        <v>414</v>
      </c>
      <c r="M111" s="129" t="str">
        <f t="shared" si="30"/>
        <v>2022071</v>
      </c>
      <c r="N111" s="129" t="str">
        <f t="shared" si="31"/>
        <v>2022</v>
      </c>
      <c r="O111" s="129">
        <f t="shared" si="32"/>
        <v>7</v>
      </c>
      <c r="P111" s="130">
        <f t="shared" si="33"/>
        <v>226949</v>
      </c>
      <c r="Q111" s="130" t="str">
        <f>VLOOKUP(T111,Tableau!C:E,3,0)</f>
        <v>TL</v>
      </c>
      <c r="R111" s="130" t="str">
        <f>VLOOKUP(T111,Tableau!C:G,5,0)</f>
        <v>YAPILANDIRMA</v>
      </c>
      <c r="S111" s="131" t="str">
        <f t="shared" si="34"/>
        <v>1</v>
      </c>
      <c r="T111" s="131" t="str">
        <f t="shared" si="35"/>
        <v>106</v>
      </c>
      <c r="V111" s="209">
        <v>201801</v>
      </c>
      <c r="W111" s="78" t="str">
        <f t="shared" si="36"/>
        <v>2018</v>
      </c>
      <c r="X111" s="210"/>
      <c r="Y111" s="188">
        <f>SUMIFS(Data!$F:$F,Data!$A:$A,Data!$V111,Data!$S:$S,1)</f>
        <v>0</v>
      </c>
      <c r="Z111" s="189">
        <f>SUMIFS(Data!$F:$F,Data!$A:$A,Data!$V111,Data!$S:$S,7)</f>
        <v>0</v>
      </c>
      <c r="AA111" s="190">
        <f>SUMIFS(Data!$F:$F,Data!$A:$A,Data!$V111,Data!$S:$S,6)</f>
        <v>0</v>
      </c>
      <c r="AB111" s="189">
        <f>SUMIFS(Data!$G:$G,Data!$A:$A,Data!$V111,Data!$S:$S,1)</f>
        <v>0</v>
      </c>
      <c r="AC111" s="189">
        <f>SUMIFS(Data!$G:$G,Data!$A:$A,Data!$V111,Data!$S:$S,7)</f>
        <v>0</v>
      </c>
      <c r="AD111" s="190">
        <f>SUMIFS(Data!$G:$G,Data!$A:$A,Data!$V111,Data!$S:$S,6)</f>
        <v>0</v>
      </c>
      <c r="AE111" s="189">
        <f>+SUMIFS(Data!$H:$H,Data!$A:$A,Data!$V111,Data!$S:$S,1)</f>
        <v>0</v>
      </c>
      <c r="AF111" s="189">
        <f>+SUMIFS(Data!$H:$H,Data!$A:$A,Data!$V111,Data!$S:$S,7)</f>
        <v>0</v>
      </c>
      <c r="AG111" s="190">
        <f>+SUMIFS(Data!$H:$H,Data!$A:$A,Data!$V111,Data!$S:$S,6)</f>
        <v>0</v>
      </c>
      <c r="AH111" s="189">
        <f t="shared" si="37"/>
        <v>0</v>
      </c>
      <c r="AI111" s="189">
        <f t="shared" si="38"/>
        <v>0</v>
      </c>
      <c r="AJ111" s="190">
        <f t="shared" si="39"/>
        <v>0</v>
      </c>
      <c r="AK111" s="157">
        <f t="shared" si="40"/>
        <v>0</v>
      </c>
      <c r="AL111" s="157">
        <f t="shared" si="41"/>
        <v>0</v>
      </c>
      <c r="AM111" s="211">
        <f t="shared" si="42"/>
        <v>0</v>
      </c>
    </row>
    <row r="112" spans="1:39" ht="14.25" customHeight="1" x14ac:dyDescent="0.15">
      <c r="A112">
        <v>202207</v>
      </c>
      <c r="B112" t="s">
        <v>3</v>
      </c>
      <c r="C112" t="s">
        <v>393</v>
      </c>
      <c r="D112" t="s">
        <v>415</v>
      </c>
      <c r="E112">
        <v>18000</v>
      </c>
      <c r="F112">
        <v>18000</v>
      </c>
      <c r="G112" t="s">
        <v>384</v>
      </c>
      <c r="H112" t="s">
        <v>384</v>
      </c>
      <c r="I112" t="s">
        <v>384</v>
      </c>
      <c r="J112">
        <v>32931</v>
      </c>
      <c r="K112" t="s">
        <v>409</v>
      </c>
      <c r="M112" s="129" t="str">
        <f t="shared" si="30"/>
        <v>2022071</v>
      </c>
      <c r="N112" s="129" t="str">
        <f t="shared" si="31"/>
        <v>2022</v>
      </c>
      <c r="O112" s="129">
        <f t="shared" si="32"/>
        <v>7</v>
      </c>
      <c r="P112" s="130">
        <f t="shared" si="33"/>
        <v>18000</v>
      </c>
      <c r="Q112" s="130" t="str">
        <f>VLOOKUP(T112,Tableau!C:E,3,0)</f>
        <v>TL</v>
      </c>
      <c r="R112" s="130" t="str">
        <f>VLOOKUP(T112,Tableau!C:G,5,0)</f>
        <v>YAPILANDIRMA</v>
      </c>
      <c r="S112" s="131" t="str">
        <f t="shared" si="34"/>
        <v>1</v>
      </c>
      <c r="T112" s="131" t="str">
        <f t="shared" si="35"/>
        <v>106</v>
      </c>
      <c r="V112" s="209">
        <v>201802</v>
      </c>
      <c r="W112" s="78" t="str">
        <f t="shared" si="36"/>
        <v>2018</v>
      </c>
      <c r="X112" s="210"/>
      <c r="Y112" s="188">
        <f>SUMIFS(Data!$F:$F,Data!$A:$A,Data!$V112,Data!$S:$S,1)</f>
        <v>0</v>
      </c>
      <c r="Z112" s="189">
        <f>SUMIFS(Data!$F:$F,Data!$A:$A,Data!$V112,Data!$S:$S,7)</f>
        <v>0</v>
      </c>
      <c r="AA112" s="190">
        <f>SUMIFS(Data!$F:$F,Data!$A:$A,Data!$V112,Data!$S:$S,6)</f>
        <v>0</v>
      </c>
      <c r="AB112" s="189">
        <f>SUMIFS(Data!$G:$G,Data!$A:$A,Data!$V112,Data!$S:$S,1)</f>
        <v>0</v>
      </c>
      <c r="AC112" s="189">
        <f>SUMIFS(Data!$G:$G,Data!$A:$A,Data!$V112,Data!$S:$S,7)</f>
        <v>0</v>
      </c>
      <c r="AD112" s="190">
        <f>SUMIFS(Data!$G:$G,Data!$A:$A,Data!$V112,Data!$S:$S,6)</f>
        <v>0</v>
      </c>
      <c r="AE112" s="189">
        <f>+SUMIFS(Data!$H:$H,Data!$A:$A,Data!$V112,Data!$S:$S,1)</f>
        <v>0</v>
      </c>
      <c r="AF112" s="189">
        <f>+SUMIFS(Data!$H:$H,Data!$A:$A,Data!$V112,Data!$S:$S,7)</f>
        <v>0</v>
      </c>
      <c r="AG112" s="190">
        <f>+SUMIFS(Data!$H:$H,Data!$A:$A,Data!$V112,Data!$S:$S,6)</f>
        <v>0</v>
      </c>
      <c r="AH112" s="189">
        <f t="shared" si="37"/>
        <v>0</v>
      </c>
      <c r="AI112" s="189">
        <f t="shared" si="38"/>
        <v>0</v>
      </c>
      <c r="AJ112" s="190">
        <f t="shared" si="39"/>
        <v>0</v>
      </c>
      <c r="AK112" s="157">
        <f t="shared" si="40"/>
        <v>0</v>
      </c>
      <c r="AL112" s="157">
        <f t="shared" si="41"/>
        <v>0</v>
      </c>
      <c r="AM112" s="211">
        <f t="shared" si="42"/>
        <v>0</v>
      </c>
    </row>
    <row r="113" spans="1:39" ht="14.25" customHeight="1" x14ac:dyDescent="0.15">
      <c r="A113">
        <v>202207</v>
      </c>
      <c r="B113" t="s">
        <v>3</v>
      </c>
      <c r="C113" t="s">
        <v>389</v>
      </c>
      <c r="D113" t="s">
        <v>415</v>
      </c>
      <c r="E113">
        <v>3583071</v>
      </c>
      <c r="F113">
        <v>465283</v>
      </c>
      <c r="G113">
        <v>1104777</v>
      </c>
      <c r="H113">
        <v>349043</v>
      </c>
      <c r="I113" t="s">
        <v>384</v>
      </c>
      <c r="J113" t="s">
        <v>384</v>
      </c>
      <c r="K113" t="s">
        <v>414</v>
      </c>
      <c r="M113" s="129" t="str">
        <f t="shared" si="30"/>
        <v>2022071</v>
      </c>
      <c r="N113" s="129" t="str">
        <f t="shared" si="31"/>
        <v>2022</v>
      </c>
      <c r="O113" s="129">
        <f t="shared" si="32"/>
        <v>7</v>
      </c>
      <c r="P113" s="130">
        <f t="shared" si="33"/>
        <v>1919103</v>
      </c>
      <c r="Q113" s="130" t="str">
        <f>VLOOKUP(T113,Tableau!C:E,3,0)</f>
        <v>TL</v>
      </c>
      <c r="R113" s="130" t="str">
        <f>VLOOKUP(T113,Tableau!C:G,5,0)</f>
        <v>YAPILANDIRMA</v>
      </c>
      <c r="S113" s="131" t="str">
        <f t="shared" si="34"/>
        <v>1</v>
      </c>
      <c r="T113" s="131" t="str">
        <f t="shared" si="35"/>
        <v>106</v>
      </c>
      <c r="V113" s="209">
        <v>201803</v>
      </c>
      <c r="W113" s="78" t="str">
        <f t="shared" si="36"/>
        <v>2018</v>
      </c>
      <c r="X113" s="210"/>
      <c r="Y113" s="188">
        <f>SUMIFS(Data!$F:$F,Data!$A:$A,Data!$V113,Data!$S:$S,1)</f>
        <v>0</v>
      </c>
      <c r="Z113" s="189">
        <f>SUMIFS(Data!$F:$F,Data!$A:$A,Data!$V113,Data!$S:$S,7)</f>
        <v>0</v>
      </c>
      <c r="AA113" s="190">
        <f>SUMIFS(Data!$F:$F,Data!$A:$A,Data!$V113,Data!$S:$S,6)</f>
        <v>0</v>
      </c>
      <c r="AB113" s="189">
        <f>SUMIFS(Data!$G:$G,Data!$A:$A,Data!$V113,Data!$S:$S,1)</f>
        <v>0</v>
      </c>
      <c r="AC113" s="189">
        <f>SUMIFS(Data!$G:$G,Data!$A:$A,Data!$V113,Data!$S:$S,7)</f>
        <v>0</v>
      </c>
      <c r="AD113" s="190">
        <f>SUMIFS(Data!$G:$G,Data!$A:$A,Data!$V113,Data!$S:$S,6)</f>
        <v>0</v>
      </c>
      <c r="AE113" s="189">
        <f>+SUMIFS(Data!$H:$H,Data!$A:$A,Data!$V113,Data!$S:$S,1)</f>
        <v>0</v>
      </c>
      <c r="AF113" s="189">
        <f>+SUMIFS(Data!$H:$H,Data!$A:$A,Data!$V113,Data!$S:$S,7)</f>
        <v>0</v>
      </c>
      <c r="AG113" s="190">
        <f>+SUMIFS(Data!$H:$H,Data!$A:$A,Data!$V113,Data!$S:$S,6)</f>
        <v>0</v>
      </c>
      <c r="AH113" s="189">
        <f t="shared" si="37"/>
        <v>0</v>
      </c>
      <c r="AI113" s="189">
        <f t="shared" si="38"/>
        <v>0</v>
      </c>
      <c r="AJ113" s="190">
        <f t="shared" si="39"/>
        <v>0</v>
      </c>
      <c r="AK113" s="157">
        <f t="shared" si="40"/>
        <v>0</v>
      </c>
      <c r="AL113" s="157">
        <f t="shared" si="41"/>
        <v>0</v>
      </c>
      <c r="AM113" s="211">
        <f t="shared" si="42"/>
        <v>0</v>
      </c>
    </row>
    <row r="114" spans="1:39" ht="14.25" customHeight="1" x14ac:dyDescent="0.15">
      <c r="A114">
        <v>202207</v>
      </c>
      <c r="B114" t="s">
        <v>3</v>
      </c>
      <c r="C114" t="s">
        <v>390</v>
      </c>
      <c r="D114" t="s">
        <v>415</v>
      </c>
      <c r="E114">
        <v>5876111</v>
      </c>
      <c r="F114">
        <v>2843244</v>
      </c>
      <c r="G114">
        <v>435345</v>
      </c>
      <c r="H114">
        <v>795187</v>
      </c>
      <c r="I114" t="s">
        <v>384</v>
      </c>
      <c r="J114" t="s">
        <v>384</v>
      </c>
      <c r="K114" t="s">
        <v>410</v>
      </c>
      <c r="M114" s="129" t="str">
        <f t="shared" si="30"/>
        <v>2022071</v>
      </c>
      <c r="N114" s="129" t="str">
        <f t="shared" si="31"/>
        <v>2022</v>
      </c>
      <c r="O114" s="129">
        <f t="shared" si="32"/>
        <v>7</v>
      </c>
      <c r="P114" s="130">
        <f t="shared" si="33"/>
        <v>4073776</v>
      </c>
      <c r="Q114" s="130" t="str">
        <f>VLOOKUP(T114,Tableau!C:E,3,0)</f>
        <v>TL</v>
      </c>
      <c r="R114" s="130" t="str">
        <f>VLOOKUP(T114,Tableau!C:G,5,0)</f>
        <v>YAPILANDIRMA</v>
      </c>
      <c r="S114" s="131" t="str">
        <f t="shared" si="34"/>
        <v>1</v>
      </c>
      <c r="T114" s="131" t="str">
        <f t="shared" si="35"/>
        <v>106</v>
      </c>
      <c r="V114" s="209">
        <v>201804</v>
      </c>
      <c r="W114" s="78" t="str">
        <f t="shared" si="36"/>
        <v>2018</v>
      </c>
      <c r="X114" s="210"/>
      <c r="Y114" s="188">
        <f>SUMIFS(Data!$F:$F,Data!$A:$A,Data!$V114,Data!$S:$S,1)</f>
        <v>0</v>
      </c>
      <c r="Z114" s="189">
        <f>SUMIFS(Data!$F:$F,Data!$A:$A,Data!$V114,Data!$S:$S,7)</f>
        <v>0</v>
      </c>
      <c r="AA114" s="190">
        <f>SUMIFS(Data!$F:$F,Data!$A:$A,Data!$V114,Data!$S:$S,6)</f>
        <v>0</v>
      </c>
      <c r="AB114" s="189">
        <f>SUMIFS(Data!$G:$G,Data!$A:$A,Data!$V114,Data!$S:$S,1)</f>
        <v>0</v>
      </c>
      <c r="AC114" s="189">
        <f>SUMIFS(Data!$G:$G,Data!$A:$A,Data!$V114,Data!$S:$S,7)</f>
        <v>0</v>
      </c>
      <c r="AD114" s="190">
        <f>SUMIFS(Data!$G:$G,Data!$A:$A,Data!$V114,Data!$S:$S,6)</f>
        <v>0</v>
      </c>
      <c r="AE114" s="189">
        <f>+SUMIFS(Data!$H:$H,Data!$A:$A,Data!$V114,Data!$S:$S,1)</f>
        <v>0</v>
      </c>
      <c r="AF114" s="189">
        <f>+SUMIFS(Data!$H:$H,Data!$A:$A,Data!$V114,Data!$S:$S,7)</f>
        <v>0</v>
      </c>
      <c r="AG114" s="190">
        <f>+SUMIFS(Data!$H:$H,Data!$A:$A,Data!$V114,Data!$S:$S,6)</f>
        <v>0</v>
      </c>
      <c r="AH114" s="189">
        <f t="shared" si="37"/>
        <v>0</v>
      </c>
      <c r="AI114" s="189">
        <f t="shared" si="38"/>
        <v>0</v>
      </c>
      <c r="AJ114" s="190">
        <f t="shared" si="39"/>
        <v>0</v>
      </c>
      <c r="AK114" s="157">
        <f t="shared" si="40"/>
        <v>0</v>
      </c>
      <c r="AL114" s="157">
        <f t="shared" si="41"/>
        <v>0</v>
      </c>
      <c r="AM114" s="211">
        <f t="shared" si="42"/>
        <v>0</v>
      </c>
    </row>
    <row r="115" spans="1:39" ht="14.25" customHeight="1" x14ac:dyDescent="0.15">
      <c r="A115">
        <v>202207</v>
      </c>
      <c r="B115" t="s">
        <v>3</v>
      </c>
      <c r="C115" t="s">
        <v>389</v>
      </c>
      <c r="D115" t="s">
        <v>401</v>
      </c>
      <c r="E115">
        <v>519877</v>
      </c>
      <c r="F115">
        <v>317732</v>
      </c>
      <c r="G115">
        <v>202145</v>
      </c>
      <c r="H115" t="s">
        <v>384</v>
      </c>
      <c r="I115">
        <v>21000</v>
      </c>
      <c r="J115" t="s">
        <v>384</v>
      </c>
      <c r="K115" t="s">
        <v>414</v>
      </c>
      <c r="M115" s="129" t="str">
        <f t="shared" si="30"/>
        <v>2022072</v>
      </c>
      <c r="N115" s="129" t="str">
        <f t="shared" si="31"/>
        <v>2022</v>
      </c>
      <c r="O115" s="129">
        <f t="shared" si="32"/>
        <v>7</v>
      </c>
      <c r="P115" s="130">
        <f t="shared" si="33"/>
        <v>519877</v>
      </c>
      <c r="Q115" s="130" t="str">
        <f>VLOOKUP(T115,Tableau!C:E,3,0)</f>
        <v>TL</v>
      </c>
      <c r="R115" s="130" t="str">
        <f>VLOOKUP(T115,Tableau!C:G,5,0)</f>
        <v>GAYRİNAKDİ</v>
      </c>
      <c r="S115" s="131" t="str">
        <f t="shared" si="34"/>
        <v>2</v>
      </c>
      <c r="T115" s="131" t="str">
        <f t="shared" si="35"/>
        <v>203</v>
      </c>
      <c r="V115" s="209">
        <v>201805</v>
      </c>
      <c r="W115" s="78" t="str">
        <f t="shared" si="36"/>
        <v>2018</v>
      </c>
      <c r="X115" s="210"/>
      <c r="Y115" s="188">
        <f>SUMIFS(Data!$F:$F,Data!$A:$A,Data!$V115,Data!$S:$S,1)</f>
        <v>0</v>
      </c>
      <c r="Z115" s="189">
        <f>SUMIFS(Data!$F:$F,Data!$A:$A,Data!$V115,Data!$S:$S,7)</f>
        <v>0</v>
      </c>
      <c r="AA115" s="190">
        <f>SUMIFS(Data!$F:$F,Data!$A:$A,Data!$V115,Data!$S:$S,6)</f>
        <v>0</v>
      </c>
      <c r="AB115" s="189">
        <f>SUMIFS(Data!$G:$G,Data!$A:$A,Data!$V115,Data!$S:$S,1)</f>
        <v>0</v>
      </c>
      <c r="AC115" s="189">
        <f>SUMIFS(Data!$G:$G,Data!$A:$A,Data!$V115,Data!$S:$S,7)</f>
        <v>0</v>
      </c>
      <c r="AD115" s="190">
        <f>SUMIFS(Data!$G:$G,Data!$A:$A,Data!$V115,Data!$S:$S,6)</f>
        <v>0</v>
      </c>
      <c r="AE115" s="189">
        <f>+SUMIFS(Data!$H:$H,Data!$A:$A,Data!$V115,Data!$S:$S,1)</f>
        <v>0</v>
      </c>
      <c r="AF115" s="189">
        <f>+SUMIFS(Data!$H:$H,Data!$A:$A,Data!$V115,Data!$S:$S,7)</f>
        <v>0</v>
      </c>
      <c r="AG115" s="190">
        <f>+SUMIFS(Data!$H:$H,Data!$A:$A,Data!$V115,Data!$S:$S,6)</f>
        <v>0</v>
      </c>
      <c r="AH115" s="189">
        <f t="shared" si="37"/>
        <v>0</v>
      </c>
      <c r="AI115" s="189">
        <f t="shared" si="38"/>
        <v>0</v>
      </c>
      <c r="AJ115" s="190">
        <f t="shared" si="39"/>
        <v>0</v>
      </c>
      <c r="AK115" s="157">
        <f t="shared" si="40"/>
        <v>0</v>
      </c>
      <c r="AL115" s="157">
        <f t="shared" si="41"/>
        <v>0</v>
      </c>
      <c r="AM115" s="211">
        <f t="shared" si="42"/>
        <v>0</v>
      </c>
    </row>
    <row r="116" spans="1:39" ht="14.25" customHeight="1" x14ac:dyDescent="0.15">
      <c r="A116">
        <v>202207</v>
      </c>
      <c r="B116" t="s">
        <v>3</v>
      </c>
      <c r="C116" t="s">
        <v>397</v>
      </c>
      <c r="D116" t="s">
        <v>403</v>
      </c>
      <c r="E116">
        <v>3583071</v>
      </c>
      <c r="F116">
        <v>546141</v>
      </c>
      <c r="G116">
        <v>642406</v>
      </c>
      <c r="H116">
        <v>890764</v>
      </c>
      <c r="I116" t="s">
        <v>384</v>
      </c>
      <c r="J116" t="s">
        <v>384</v>
      </c>
      <c r="K116" t="s">
        <v>409</v>
      </c>
      <c r="M116" s="129" t="str">
        <f t="shared" si="30"/>
        <v>2022072</v>
      </c>
      <c r="N116" s="129" t="str">
        <f t="shared" si="31"/>
        <v>2022</v>
      </c>
      <c r="O116" s="129">
        <f t="shared" si="32"/>
        <v>7</v>
      </c>
      <c r="P116" s="130">
        <f t="shared" si="33"/>
        <v>2079311</v>
      </c>
      <c r="Q116" s="130" t="str">
        <f>VLOOKUP(T116,Tableau!C:E,3,0)</f>
        <v>TL</v>
      </c>
      <c r="R116" s="130" t="str">
        <f>VLOOKUP(T116,Tableau!C:G,5,0)</f>
        <v>GAYRİNAKDİ</v>
      </c>
      <c r="S116" s="131" t="str">
        <f t="shared" si="34"/>
        <v>2</v>
      </c>
      <c r="T116" s="131" t="str">
        <f t="shared" si="35"/>
        <v>205</v>
      </c>
      <c r="V116" s="209">
        <v>201806</v>
      </c>
      <c r="W116" s="78" t="str">
        <f t="shared" si="36"/>
        <v>2018</v>
      </c>
      <c r="X116" s="210"/>
      <c r="Y116" s="188">
        <f>SUMIFS(Data!$F:$F,Data!$A:$A,Data!$V116,Data!$S:$S,1)</f>
        <v>0</v>
      </c>
      <c r="Z116" s="189">
        <f>SUMIFS(Data!$F:$F,Data!$A:$A,Data!$V116,Data!$S:$S,7)</f>
        <v>0</v>
      </c>
      <c r="AA116" s="190">
        <f>SUMIFS(Data!$F:$F,Data!$A:$A,Data!$V116,Data!$S:$S,6)</f>
        <v>0</v>
      </c>
      <c r="AB116" s="189">
        <f>SUMIFS(Data!$G:$G,Data!$A:$A,Data!$V116,Data!$S:$S,1)</f>
        <v>0</v>
      </c>
      <c r="AC116" s="189">
        <f>SUMIFS(Data!$G:$G,Data!$A:$A,Data!$V116,Data!$S:$S,7)</f>
        <v>0</v>
      </c>
      <c r="AD116" s="190">
        <f>SUMIFS(Data!$G:$G,Data!$A:$A,Data!$V116,Data!$S:$S,6)</f>
        <v>0</v>
      </c>
      <c r="AE116" s="189">
        <f>+SUMIFS(Data!$H:$H,Data!$A:$A,Data!$V116,Data!$S:$S,1)</f>
        <v>0</v>
      </c>
      <c r="AF116" s="189">
        <f>+SUMIFS(Data!$H:$H,Data!$A:$A,Data!$V116,Data!$S:$S,7)</f>
        <v>0</v>
      </c>
      <c r="AG116" s="190">
        <f>+SUMIFS(Data!$H:$H,Data!$A:$A,Data!$V116,Data!$S:$S,6)</f>
        <v>0</v>
      </c>
      <c r="AH116" s="189">
        <f t="shared" si="37"/>
        <v>0</v>
      </c>
      <c r="AI116" s="189">
        <f t="shared" si="38"/>
        <v>0</v>
      </c>
      <c r="AJ116" s="190">
        <f t="shared" si="39"/>
        <v>0</v>
      </c>
      <c r="AK116" s="157">
        <f t="shared" si="40"/>
        <v>0</v>
      </c>
      <c r="AL116" s="157">
        <f t="shared" si="41"/>
        <v>0</v>
      </c>
      <c r="AM116" s="211">
        <f t="shared" si="42"/>
        <v>0</v>
      </c>
    </row>
    <row r="117" spans="1:39" ht="14.25" customHeight="1" x14ac:dyDescent="0.15">
      <c r="A117">
        <v>202207</v>
      </c>
      <c r="B117" t="s">
        <v>407</v>
      </c>
      <c r="C117" t="s">
        <v>388</v>
      </c>
      <c r="D117" t="s">
        <v>408</v>
      </c>
      <c r="E117">
        <v>5999640</v>
      </c>
      <c r="F117">
        <v>2725952</v>
      </c>
      <c r="G117">
        <v>2129402</v>
      </c>
      <c r="H117">
        <v>1144286</v>
      </c>
      <c r="I117" t="s">
        <v>384</v>
      </c>
      <c r="J117">
        <v>34861</v>
      </c>
      <c r="K117" t="s">
        <v>409</v>
      </c>
      <c r="M117" s="129" t="str">
        <f t="shared" si="30"/>
        <v>2022076</v>
      </c>
      <c r="N117" s="129" t="str">
        <f t="shared" si="31"/>
        <v>2022</v>
      </c>
      <c r="O117" s="129">
        <f t="shared" si="32"/>
        <v>7</v>
      </c>
      <c r="P117" s="130">
        <f t="shared" si="33"/>
        <v>5999640</v>
      </c>
      <c r="Q117" s="130" t="str">
        <f>VLOOKUP(T117,Tableau!C:E,3,0)</f>
        <v>YP</v>
      </c>
      <c r="R117" s="130" t="str">
        <f>VLOOKUP(T117,Tableau!C:G,5,0)</f>
        <v>NAKDİ</v>
      </c>
      <c r="S117" s="131" t="str">
        <f t="shared" si="34"/>
        <v>6</v>
      </c>
      <c r="T117" s="131" t="str">
        <f t="shared" si="35"/>
        <v>650</v>
      </c>
      <c r="V117" s="209">
        <v>201807</v>
      </c>
      <c r="W117" s="78" t="str">
        <f t="shared" si="36"/>
        <v>2018</v>
      </c>
      <c r="X117" s="210"/>
      <c r="Y117" s="188">
        <f>SUMIFS(Data!$F:$F,Data!$A:$A,Data!$V117,Data!$S:$S,1)</f>
        <v>0</v>
      </c>
      <c r="Z117" s="189">
        <f>SUMIFS(Data!$F:$F,Data!$A:$A,Data!$V117,Data!$S:$S,7)</f>
        <v>0</v>
      </c>
      <c r="AA117" s="190">
        <f>SUMIFS(Data!$F:$F,Data!$A:$A,Data!$V117,Data!$S:$S,6)</f>
        <v>0</v>
      </c>
      <c r="AB117" s="189">
        <f>SUMIFS(Data!$G:$G,Data!$A:$A,Data!$V117,Data!$S:$S,1)</f>
        <v>0</v>
      </c>
      <c r="AC117" s="189">
        <f>SUMIFS(Data!$G:$G,Data!$A:$A,Data!$V117,Data!$S:$S,7)</f>
        <v>0</v>
      </c>
      <c r="AD117" s="190">
        <f>SUMIFS(Data!$G:$G,Data!$A:$A,Data!$V117,Data!$S:$S,6)</f>
        <v>0</v>
      </c>
      <c r="AE117" s="189">
        <f>+SUMIFS(Data!$H:$H,Data!$A:$A,Data!$V117,Data!$S:$S,1)</f>
        <v>0</v>
      </c>
      <c r="AF117" s="189">
        <f>+SUMIFS(Data!$H:$H,Data!$A:$A,Data!$V117,Data!$S:$S,7)</f>
        <v>0</v>
      </c>
      <c r="AG117" s="190">
        <f>+SUMIFS(Data!$H:$H,Data!$A:$A,Data!$V117,Data!$S:$S,6)</f>
        <v>0</v>
      </c>
      <c r="AH117" s="189">
        <f t="shared" si="37"/>
        <v>0</v>
      </c>
      <c r="AI117" s="189">
        <f t="shared" si="38"/>
        <v>0</v>
      </c>
      <c r="AJ117" s="190">
        <f t="shared" si="39"/>
        <v>0</v>
      </c>
      <c r="AK117" s="157">
        <f t="shared" si="40"/>
        <v>0</v>
      </c>
      <c r="AL117" s="157">
        <f t="shared" si="41"/>
        <v>0</v>
      </c>
      <c r="AM117" s="211">
        <f t="shared" si="42"/>
        <v>0</v>
      </c>
    </row>
    <row r="118" spans="1:39" ht="14.25" customHeight="1" x14ac:dyDescent="0.15">
      <c r="A118">
        <v>202207</v>
      </c>
      <c r="B118" t="s">
        <v>404</v>
      </c>
      <c r="C118" t="s">
        <v>398</v>
      </c>
      <c r="D118" t="s">
        <v>406</v>
      </c>
      <c r="E118">
        <v>500000</v>
      </c>
      <c r="F118">
        <v>60560</v>
      </c>
      <c r="G118" t="s">
        <v>384</v>
      </c>
      <c r="H118" t="s">
        <v>384</v>
      </c>
      <c r="I118" t="s">
        <v>384</v>
      </c>
      <c r="J118" t="s">
        <v>384</v>
      </c>
      <c r="K118" t="s">
        <v>409</v>
      </c>
      <c r="M118" s="129" t="str">
        <f t="shared" si="30"/>
        <v>2022077</v>
      </c>
      <c r="N118" s="129" t="str">
        <f t="shared" si="31"/>
        <v>2022</v>
      </c>
      <c r="O118" s="129">
        <f t="shared" si="32"/>
        <v>7</v>
      </c>
      <c r="P118" s="130">
        <f t="shared" si="33"/>
        <v>60560</v>
      </c>
      <c r="Q118" s="130" t="str">
        <f>VLOOKUP(T118,Tableau!C:E,3,0)</f>
        <v>TL</v>
      </c>
      <c r="R118" s="130" t="str">
        <f>VLOOKUP(T118,Tableau!C:G,5,0)</f>
        <v>NAKDİ</v>
      </c>
      <c r="S118" s="131" t="str">
        <f t="shared" si="34"/>
        <v>7</v>
      </c>
      <c r="T118" s="131" t="str">
        <f t="shared" si="35"/>
        <v>700</v>
      </c>
      <c r="V118" s="209">
        <v>201808</v>
      </c>
      <c r="W118" s="78" t="str">
        <f t="shared" si="36"/>
        <v>2018</v>
      </c>
      <c r="X118" s="210"/>
      <c r="Y118" s="188">
        <f>SUMIFS(Data!$F:$F,Data!$A:$A,Data!$V118,Data!$S:$S,1)</f>
        <v>0</v>
      </c>
      <c r="Z118" s="189">
        <f>SUMIFS(Data!$F:$F,Data!$A:$A,Data!$V118,Data!$S:$S,7)</f>
        <v>0</v>
      </c>
      <c r="AA118" s="190">
        <f>SUMIFS(Data!$F:$F,Data!$A:$A,Data!$V118,Data!$S:$S,6)</f>
        <v>0</v>
      </c>
      <c r="AB118" s="189">
        <f>SUMIFS(Data!$G:$G,Data!$A:$A,Data!$V118,Data!$S:$S,1)</f>
        <v>0</v>
      </c>
      <c r="AC118" s="189">
        <f>SUMIFS(Data!$G:$G,Data!$A:$A,Data!$V118,Data!$S:$S,7)</f>
        <v>0</v>
      </c>
      <c r="AD118" s="190">
        <f>SUMIFS(Data!$G:$G,Data!$A:$A,Data!$V118,Data!$S:$S,6)</f>
        <v>0</v>
      </c>
      <c r="AE118" s="189">
        <f>+SUMIFS(Data!$H:$H,Data!$A:$A,Data!$V118,Data!$S:$S,1)</f>
        <v>0</v>
      </c>
      <c r="AF118" s="189">
        <f>+SUMIFS(Data!$H:$H,Data!$A:$A,Data!$V118,Data!$S:$S,7)</f>
        <v>0</v>
      </c>
      <c r="AG118" s="190">
        <f>+SUMIFS(Data!$H:$H,Data!$A:$A,Data!$V118,Data!$S:$S,6)</f>
        <v>0</v>
      </c>
      <c r="AH118" s="189">
        <f t="shared" si="37"/>
        <v>0</v>
      </c>
      <c r="AI118" s="189">
        <f t="shared" si="38"/>
        <v>0</v>
      </c>
      <c r="AJ118" s="190">
        <f t="shared" si="39"/>
        <v>0</v>
      </c>
      <c r="AK118" s="157">
        <f t="shared" si="40"/>
        <v>0</v>
      </c>
      <c r="AL118" s="157">
        <f t="shared" si="41"/>
        <v>0</v>
      </c>
      <c r="AM118" s="211">
        <f t="shared" si="42"/>
        <v>0</v>
      </c>
    </row>
    <row r="119" spans="1:39" ht="14.25" customHeight="1" x14ac:dyDescent="0.15">
      <c r="A119">
        <v>202207</v>
      </c>
      <c r="B119" t="s">
        <v>404</v>
      </c>
      <c r="C119" t="s">
        <v>405</v>
      </c>
      <c r="D119" t="s">
        <v>406</v>
      </c>
      <c r="E119">
        <v>750000</v>
      </c>
      <c r="F119" t="s">
        <v>384</v>
      </c>
      <c r="G119" t="s">
        <v>384</v>
      </c>
      <c r="H119" t="s">
        <v>384</v>
      </c>
      <c r="I119" t="s">
        <v>384</v>
      </c>
      <c r="J119" t="s">
        <v>384</v>
      </c>
      <c r="K119" t="s">
        <v>409</v>
      </c>
      <c r="M119" s="129" t="str">
        <f t="shared" si="30"/>
        <v>2022077</v>
      </c>
      <c r="N119" s="129" t="str">
        <f t="shared" si="31"/>
        <v>2022</v>
      </c>
      <c r="O119" s="129">
        <f t="shared" si="32"/>
        <v>7</v>
      </c>
      <c r="P119" s="130">
        <f t="shared" si="33"/>
        <v>0</v>
      </c>
      <c r="Q119" s="130" t="str">
        <f>VLOOKUP(T119,Tableau!C:E,3,0)</f>
        <v>TL</v>
      </c>
      <c r="R119" s="130" t="str">
        <f>VLOOKUP(T119,Tableau!C:G,5,0)</f>
        <v>NAKDİ</v>
      </c>
      <c r="S119" s="131" t="str">
        <f t="shared" si="34"/>
        <v>7</v>
      </c>
      <c r="T119" s="131" t="str">
        <f t="shared" si="35"/>
        <v>700</v>
      </c>
      <c r="V119" s="209">
        <v>201809</v>
      </c>
      <c r="W119" s="78" t="str">
        <f t="shared" si="36"/>
        <v>2018</v>
      </c>
      <c r="X119" s="210"/>
      <c r="Y119" s="188">
        <f>SUMIFS(Data!$F:$F,Data!$A:$A,Data!$V119,Data!$S:$S,1)</f>
        <v>0</v>
      </c>
      <c r="Z119" s="189">
        <f>SUMIFS(Data!$F:$F,Data!$A:$A,Data!$V119,Data!$S:$S,7)</f>
        <v>0</v>
      </c>
      <c r="AA119" s="190">
        <f>SUMIFS(Data!$F:$F,Data!$A:$A,Data!$V119,Data!$S:$S,6)</f>
        <v>0</v>
      </c>
      <c r="AB119" s="189">
        <f>SUMIFS(Data!$G:$G,Data!$A:$A,Data!$V119,Data!$S:$S,1)</f>
        <v>0</v>
      </c>
      <c r="AC119" s="189">
        <f>SUMIFS(Data!$G:$G,Data!$A:$A,Data!$V119,Data!$S:$S,7)</f>
        <v>0</v>
      </c>
      <c r="AD119" s="190">
        <f>SUMIFS(Data!$G:$G,Data!$A:$A,Data!$V119,Data!$S:$S,6)</f>
        <v>0</v>
      </c>
      <c r="AE119" s="189">
        <f>+SUMIFS(Data!$H:$H,Data!$A:$A,Data!$V119,Data!$S:$S,1)</f>
        <v>0</v>
      </c>
      <c r="AF119" s="189">
        <f>+SUMIFS(Data!$H:$H,Data!$A:$A,Data!$V119,Data!$S:$S,7)</f>
        <v>0</v>
      </c>
      <c r="AG119" s="190">
        <f>+SUMIFS(Data!$H:$H,Data!$A:$A,Data!$V119,Data!$S:$S,6)</f>
        <v>0</v>
      </c>
      <c r="AH119" s="189">
        <f t="shared" si="37"/>
        <v>0</v>
      </c>
      <c r="AI119" s="189">
        <f t="shared" si="38"/>
        <v>0</v>
      </c>
      <c r="AJ119" s="190">
        <f t="shared" si="39"/>
        <v>0</v>
      </c>
      <c r="AK119" s="157">
        <f t="shared" si="40"/>
        <v>0</v>
      </c>
      <c r="AL119" s="157">
        <f t="shared" si="41"/>
        <v>0</v>
      </c>
      <c r="AM119" s="211">
        <f t="shared" si="42"/>
        <v>0</v>
      </c>
    </row>
    <row r="120" spans="1:39" ht="14.25" customHeight="1" x14ac:dyDescent="0.15">
      <c r="A120">
        <v>202207</v>
      </c>
      <c r="B120" t="s">
        <v>404</v>
      </c>
      <c r="C120" t="s">
        <v>382</v>
      </c>
      <c r="D120" t="s">
        <v>406</v>
      </c>
      <c r="E120">
        <v>158102</v>
      </c>
      <c r="F120">
        <v>158102</v>
      </c>
      <c r="G120" t="s">
        <v>384</v>
      </c>
      <c r="H120" t="s">
        <v>384</v>
      </c>
      <c r="I120" t="s">
        <v>384</v>
      </c>
      <c r="J120" t="s">
        <v>384</v>
      </c>
      <c r="K120" t="s">
        <v>409</v>
      </c>
      <c r="M120" s="129" t="str">
        <f t="shared" si="30"/>
        <v>2022077</v>
      </c>
      <c r="N120" s="129" t="str">
        <f t="shared" si="31"/>
        <v>2022</v>
      </c>
      <c r="O120" s="129">
        <f t="shared" si="32"/>
        <v>7</v>
      </c>
      <c r="P120" s="130">
        <f t="shared" si="33"/>
        <v>158102</v>
      </c>
      <c r="Q120" s="130" t="str">
        <f>VLOOKUP(T120,Tableau!C:E,3,0)</f>
        <v>TL</v>
      </c>
      <c r="R120" s="130" t="str">
        <f>VLOOKUP(T120,Tableau!C:G,5,0)</f>
        <v>NAKDİ</v>
      </c>
      <c r="S120" s="131" t="str">
        <f t="shared" si="34"/>
        <v>7</v>
      </c>
      <c r="T120" s="131" t="str">
        <f t="shared" si="35"/>
        <v>700</v>
      </c>
      <c r="V120" s="209">
        <v>201810</v>
      </c>
      <c r="W120" s="78" t="str">
        <f t="shared" si="36"/>
        <v>2018</v>
      </c>
      <c r="X120" s="210"/>
      <c r="Y120" s="188">
        <f>SUMIFS(Data!$F:$F,Data!$A:$A,Data!$V120,Data!$S:$S,1)</f>
        <v>0</v>
      </c>
      <c r="Z120" s="189">
        <f>SUMIFS(Data!$F:$F,Data!$A:$A,Data!$V120,Data!$S:$S,7)</f>
        <v>0</v>
      </c>
      <c r="AA120" s="190">
        <f>SUMIFS(Data!$F:$F,Data!$A:$A,Data!$V120,Data!$S:$S,6)</f>
        <v>0</v>
      </c>
      <c r="AB120" s="189">
        <f>SUMIFS(Data!$G:$G,Data!$A:$A,Data!$V120,Data!$S:$S,1)</f>
        <v>0</v>
      </c>
      <c r="AC120" s="189">
        <f>SUMIFS(Data!$G:$G,Data!$A:$A,Data!$V120,Data!$S:$S,7)</f>
        <v>0</v>
      </c>
      <c r="AD120" s="190">
        <f>SUMIFS(Data!$G:$G,Data!$A:$A,Data!$V120,Data!$S:$S,6)</f>
        <v>0</v>
      </c>
      <c r="AE120" s="189">
        <f>+SUMIFS(Data!$H:$H,Data!$A:$A,Data!$V120,Data!$S:$S,1)</f>
        <v>0</v>
      </c>
      <c r="AF120" s="189">
        <f>+SUMIFS(Data!$H:$H,Data!$A:$A,Data!$V120,Data!$S:$S,7)</f>
        <v>0</v>
      </c>
      <c r="AG120" s="190">
        <f>+SUMIFS(Data!$H:$H,Data!$A:$A,Data!$V120,Data!$S:$S,6)</f>
        <v>0</v>
      </c>
      <c r="AH120" s="189">
        <f t="shared" si="37"/>
        <v>0</v>
      </c>
      <c r="AI120" s="189">
        <f t="shared" si="38"/>
        <v>0</v>
      </c>
      <c r="AJ120" s="190">
        <f t="shared" si="39"/>
        <v>0</v>
      </c>
      <c r="AK120" s="157">
        <f t="shared" si="40"/>
        <v>0</v>
      </c>
      <c r="AL120" s="157">
        <f t="shared" si="41"/>
        <v>0</v>
      </c>
      <c r="AM120" s="211">
        <f t="shared" si="42"/>
        <v>0</v>
      </c>
    </row>
    <row r="121" spans="1:39" ht="14.25" customHeight="1" x14ac:dyDescent="0.15">
      <c r="A121">
        <v>202206</v>
      </c>
      <c r="B121" t="s">
        <v>3</v>
      </c>
      <c r="C121" t="s">
        <v>392</v>
      </c>
      <c r="D121" t="s">
        <v>383</v>
      </c>
      <c r="E121">
        <v>551731</v>
      </c>
      <c r="F121">
        <v>254779</v>
      </c>
      <c r="G121" t="s">
        <v>384</v>
      </c>
      <c r="H121" t="s">
        <v>384</v>
      </c>
      <c r="I121">
        <v>8022</v>
      </c>
      <c r="J121" t="s">
        <v>384</v>
      </c>
      <c r="K121" t="s">
        <v>410</v>
      </c>
      <c r="M121" s="129" t="str">
        <f t="shared" si="30"/>
        <v>2022061</v>
      </c>
      <c r="N121" s="129" t="str">
        <f t="shared" si="31"/>
        <v>2022</v>
      </c>
      <c r="O121" s="129">
        <f t="shared" si="32"/>
        <v>6</v>
      </c>
      <c r="P121" s="130">
        <f t="shared" si="33"/>
        <v>254779</v>
      </c>
      <c r="Q121" s="130" t="str">
        <f>VLOOKUP(T121,Tableau!C:E,3,0)</f>
        <v>TL</v>
      </c>
      <c r="R121" s="130" t="str">
        <f>VLOOKUP(T121,Tableau!C:G,5,0)</f>
        <v>NAKDİ</v>
      </c>
      <c r="S121" s="131" t="str">
        <f t="shared" si="34"/>
        <v>1</v>
      </c>
      <c r="T121" s="131" t="str">
        <f t="shared" si="35"/>
        <v>100</v>
      </c>
      <c r="V121" s="209">
        <v>201811</v>
      </c>
      <c r="W121" s="78" t="str">
        <f t="shared" si="36"/>
        <v>2018</v>
      </c>
      <c r="X121" s="210"/>
      <c r="Y121" s="188">
        <f>SUMIFS(Data!$F:$F,Data!$A:$A,Data!$V121,Data!$S:$S,1)</f>
        <v>0</v>
      </c>
      <c r="Z121" s="189">
        <f>SUMIFS(Data!$F:$F,Data!$A:$A,Data!$V121,Data!$S:$S,7)</f>
        <v>0</v>
      </c>
      <c r="AA121" s="190">
        <f>SUMIFS(Data!$F:$F,Data!$A:$A,Data!$V121,Data!$S:$S,6)</f>
        <v>0</v>
      </c>
      <c r="AB121" s="189">
        <f>SUMIFS(Data!$G:$G,Data!$A:$A,Data!$V121,Data!$S:$S,1)</f>
        <v>0</v>
      </c>
      <c r="AC121" s="189">
        <f>SUMIFS(Data!$G:$G,Data!$A:$A,Data!$V121,Data!$S:$S,7)</f>
        <v>0</v>
      </c>
      <c r="AD121" s="190">
        <f>SUMIFS(Data!$G:$G,Data!$A:$A,Data!$V121,Data!$S:$S,6)</f>
        <v>0</v>
      </c>
      <c r="AE121" s="189">
        <f>+SUMIFS(Data!$H:$H,Data!$A:$A,Data!$V121,Data!$S:$S,1)</f>
        <v>0</v>
      </c>
      <c r="AF121" s="189">
        <f>+SUMIFS(Data!$H:$H,Data!$A:$A,Data!$V121,Data!$S:$S,7)</f>
        <v>0</v>
      </c>
      <c r="AG121" s="190">
        <f>+SUMIFS(Data!$H:$H,Data!$A:$A,Data!$V121,Data!$S:$S,6)</f>
        <v>0</v>
      </c>
      <c r="AH121" s="189">
        <f t="shared" si="37"/>
        <v>0</v>
      </c>
      <c r="AI121" s="189">
        <f t="shared" si="38"/>
        <v>0</v>
      </c>
      <c r="AJ121" s="190">
        <f t="shared" si="39"/>
        <v>0</v>
      </c>
      <c r="AK121" s="157">
        <f t="shared" si="40"/>
        <v>0</v>
      </c>
      <c r="AL121" s="157">
        <f t="shared" si="41"/>
        <v>0</v>
      </c>
      <c r="AM121" s="211">
        <f t="shared" si="42"/>
        <v>0</v>
      </c>
    </row>
    <row r="122" spans="1:39" ht="14.25" customHeight="1" x14ac:dyDescent="0.15">
      <c r="A122">
        <v>202206</v>
      </c>
      <c r="B122" t="s">
        <v>3</v>
      </c>
      <c r="C122" t="s">
        <v>393</v>
      </c>
      <c r="D122" t="s">
        <v>383</v>
      </c>
      <c r="E122">
        <v>3231596</v>
      </c>
      <c r="F122" t="s">
        <v>384</v>
      </c>
      <c r="G122" t="s">
        <v>384</v>
      </c>
      <c r="H122">
        <v>3036699</v>
      </c>
      <c r="I122">
        <v>127438</v>
      </c>
      <c r="J122">
        <v>536</v>
      </c>
      <c r="K122" t="s">
        <v>409</v>
      </c>
      <c r="M122" s="129" t="str">
        <f t="shared" si="30"/>
        <v>2022061</v>
      </c>
      <c r="N122" s="129" t="str">
        <f t="shared" si="31"/>
        <v>2022</v>
      </c>
      <c r="O122" s="129">
        <f t="shared" si="32"/>
        <v>6</v>
      </c>
      <c r="P122" s="130">
        <f t="shared" si="33"/>
        <v>3036699</v>
      </c>
      <c r="Q122" s="130" t="str">
        <f>VLOOKUP(T122,Tableau!C:E,3,0)</f>
        <v>TL</v>
      </c>
      <c r="R122" s="130" t="str">
        <f>VLOOKUP(T122,Tableau!C:G,5,0)</f>
        <v>NAKDİ</v>
      </c>
      <c r="S122" s="131" t="str">
        <f t="shared" si="34"/>
        <v>1</v>
      </c>
      <c r="T122" s="131" t="str">
        <f t="shared" si="35"/>
        <v>100</v>
      </c>
      <c r="V122" s="209">
        <v>201812</v>
      </c>
      <c r="W122" s="78" t="str">
        <f t="shared" si="36"/>
        <v>2018</v>
      </c>
      <c r="X122" s="210" t="s">
        <v>169</v>
      </c>
      <c r="Y122" s="188">
        <f>SUMIFS(Data!$F:$F,Data!$A:$A,Data!$V122,Data!$S:$S,1)</f>
        <v>0</v>
      </c>
      <c r="Z122" s="189">
        <f>SUMIFS(Data!$F:$F,Data!$A:$A,Data!$V122,Data!$S:$S,7)</f>
        <v>0</v>
      </c>
      <c r="AA122" s="190">
        <f>SUMIFS(Data!$F:$F,Data!$A:$A,Data!$V122,Data!$S:$S,6)</f>
        <v>0</v>
      </c>
      <c r="AB122" s="189">
        <f>SUMIFS(Data!$G:$G,Data!$A:$A,Data!$V122,Data!$S:$S,1)</f>
        <v>0</v>
      </c>
      <c r="AC122" s="189">
        <f>SUMIFS(Data!$G:$G,Data!$A:$A,Data!$V122,Data!$S:$S,7)</f>
        <v>0</v>
      </c>
      <c r="AD122" s="190">
        <f>SUMIFS(Data!$G:$G,Data!$A:$A,Data!$V122,Data!$S:$S,6)</f>
        <v>0</v>
      </c>
      <c r="AE122" s="189">
        <f>+SUMIFS(Data!$H:$H,Data!$A:$A,Data!$V122,Data!$S:$S,1)</f>
        <v>0</v>
      </c>
      <c r="AF122" s="189">
        <f>+SUMIFS(Data!$H:$H,Data!$A:$A,Data!$V122,Data!$S:$S,7)</f>
        <v>0</v>
      </c>
      <c r="AG122" s="190">
        <f>+SUMIFS(Data!$H:$H,Data!$A:$A,Data!$V122,Data!$S:$S,6)</f>
        <v>0</v>
      </c>
      <c r="AH122" s="189">
        <f t="shared" si="37"/>
        <v>0</v>
      </c>
      <c r="AI122" s="189">
        <f t="shared" si="38"/>
        <v>0</v>
      </c>
      <c r="AJ122" s="190">
        <f t="shared" si="39"/>
        <v>0</v>
      </c>
      <c r="AK122" s="157">
        <f t="shared" si="40"/>
        <v>0</v>
      </c>
      <c r="AL122" s="157">
        <f t="shared" si="41"/>
        <v>0</v>
      </c>
      <c r="AM122" s="211">
        <f t="shared" si="42"/>
        <v>0</v>
      </c>
    </row>
    <row r="123" spans="1:39" ht="14.25" customHeight="1" x14ac:dyDescent="0.15">
      <c r="A123">
        <v>202206</v>
      </c>
      <c r="B123" t="s">
        <v>3</v>
      </c>
      <c r="C123" t="s">
        <v>389</v>
      </c>
      <c r="D123" t="s">
        <v>383</v>
      </c>
      <c r="E123">
        <v>987</v>
      </c>
      <c r="F123">
        <v>960</v>
      </c>
      <c r="G123" t="s">
        <v>384</v>
      </c>
      <c r="H123" t="s">
        <v>384</v>
      </c>
      <c r="I123" t="s">
        <v>384</v>
      </c>
      <c r="J123">
        <v>40284</v>
      </c>
      <c r="K123" t="s">
        <v>414</v>
      </c>
      <c r="M123" s="129" t="str">
        <f t="shared" si="30"/>
        <v>2022061</v>
      </c>
      <c r="N123" s="129" t="str">
        <f t="shared" si="31"/>
        <v>2022</v>
      </c>
      <c r="O123" s="129">
        <f t="shared" si="32"/>
        <v>6</v>
      </c>
      <c r="P123" s="130">
        <f t="shared" si="33"/>
        <v>960</v>
      </c>
      <c r="Q123" s="130" t="str">
        <f>VLOOKUP(T123,Tableau!C:E,3,0)</f>
        <v>TL</v>
      </c>
      <c r="R123" s="130" t="str">
        <f>VLOOKUP(T123,Tableau!C:G,5,0)</f>
        <v>NAKDİ</v>
      </c>
      <c r="S123" s="131" t="str">
        <f t="shared" si="34"/>
        <v>1</v>
      </c>
      <c r="T123" s="131" t="str">
        <f t="shared" si="35"/>
        <v>100</v>
      </c>
      <c r="V123" s="209">
        <v>201901</v>
      </c>
      <c r="W123" s="78" t="str">
        <f t="shared" si="36"/>
        <v>2019</v>
      </c>
      <c r="X123" s="210"/>
      <c r="Y123" s="188">
        <f>SUMIFS(Data!$F:$F,Data!$A:$A,Data!$V123,Data!$S:$S,1)</f>
        <v>0</v>
      </c>
      <c r="Z123" s="189">
        <f>SUMIFS(Data!$F:$F,Data!$A:$A,Data!$V123,Data!$S:$S,7)</f>
        <v>0</v>
      </c>
      <c r="AA123" s="190">
        <f>SUMIFS(Data!$F:$F,Data!$A:$A,Data!$V123,Data!$S:$S,6)</f>
        <v>0</v>
      </c>
      <c r="AB123" s="189">
        <f>SUMIFS(Data!$G:$G,Data!$A:$A,Data!$V123,Data!$S:$S,1)</f>
        <v>0</v>
      </c>
      <c r="AC123" s="189">
        <f>SUMIFS(Data!$G:$G,Data!$A:$A,Data!$V123,Data!$S:$S,7)</f>
        <v>0</v>
      </c>
      <c r="AD123" s="190">
        <f>SUMIFS(Data!$G:$G,Data!$A:$A,Data!$V123,Data!$S:$S,6)</f>
        <v>0</v>
      </c>
      <c r="AE123" s="189">
        <f>+SUMIFS(Data!$H:$H,Data!$A:$A,Data!$V123,Data!$S:$S,1)</f>
        <v>0</v>
      </c>
      <c r="AF123" s="189">
        <f>+SUMIFS(Data!$H:$H,Data!$A:$A,Data!$V123,Data!$S:$S,7)</f>
        <v>0</v>
      </c>
      <c r="AG123" s="190">
        <f>+SUMIFS(Data!$H:$H,Data!$A:$A,Data!$V123,Data!$S:$S,6)</f>
        <v>0</v>
      </c>
      <c r="AH123" s="189">
        <f t="shared" si="37"/>
        <v>0</v>
      </c>
      <c r="AI123" s="189">
        <f t="shared" si="38"/>
        <v>0</v>
      </c>
      <c r="AJ123" s="190">
        <f t="shared" si="39"/>
        <v>0</v>
      </c>
      <c r="AK123" s="157">
        <f t="shared" si="40"/>
        <v>0</v>
      </c>
      <c r="AL123" s="157">
        <f t="shared" si="41"/>
        <v>0</v>
      </c>
      <c r="AM123" s="211">
        <f t="shared" si="42"/>
        <v>0</v>
      </c>
    </row>
    <row r="124" spans="1:39" ht="14.25" customHeight="1" x14ac:dyDescent="0.15">
      <c r="A124">
        <v>202206</v>
      </c>
      <c r="B124" t="s">
        <v>3</v>
      </c>
      <c r="C124" t="s">
        <v>390</v>
      </c>
      <c r="D124" t="s">
        <v>383</v>
      </c>
      <c r="E124">
        <v>514932</v>
      </c>
      <c r="F124" t="s">
        <v>384</v>
      </c>
      <c r="G124" t="s">
        <v>384</v>
      </c>
      <c r="H124">
        <v>514932</v>
      </c>
      <c r="I124">
        <v>27922</v>
      </c>
      <c r="J124">
        <v>1</v>
      </c>
      <c r="K124" t="s">
        <v>410</v>
      </c>
      <c r="M124" s="129" t="str">
        <f t="shared" si="30"/>
        <v>2022061</v>
      </c>
      <c r="N124" s="129" t="str">
        <f t="shared" si="31"/>
        <v>2022</v>
      </c>
      <c r="O124" s="129">
        <f t="shared" si="32"/>
        <v>6</v>
      </c>
      <c r="P124" s="130">
        <f t="shared" si="33"/>
        <v>514932</v>
      </c>
      <c r="Q124" s="130" t="str">
        <f>VLOOKUP(T124,Tableau!C:E,3,0)</f>
        <v>TL</v>
      </c>
      <c r="R124" s="130" t="str">
        <f>VLOOKUP(T124,Tableau!C:G,5,0)</f>
        <v>NAKDİ</v>
      </c>
      <c r="S124" s="131" t="str">
        <f t="shared" si="34"/>
        <v>1</v>
      </c>
      <c r="T124" s="131" t="str">
        <f t="shared" si="35"/>
        <v>100</v>
      </c>
      <c r="V124" s="209">
        <v>201902</v>
      </c>
      <c r="W124" s="78" t="str">
        <f t="shared" si="36"/>
        <v>2019</v>
      </c>
      <c r="X124" s="153"/>
      <c r="Y124" s="188">
        <f>SUMIFS(Data!$F:$F,Data!$A:$A,Data!$V124,Data!$S:$S,1)</f>
        <v>0</v>
      </c>
      <c r="Z124" s="189">
        <f>SUMIFS(Data!$F:$F,Data!$A:$A,Data!$V124,Data!$S:$S,7)</f>
        <v>0</v>
      </c>
      <c r="AA124" s="190">
        <f>SUMIFS(Data!$F:$F,Data!$A:$A,Data!$V124,Data!$S:$S,6)</f>
        <v>0</v>
      </c>
      <c r="AB124" s="189">
        <f>SUMIFS(Data!$G:$G,Data!$A:$A,Data!$V124,Data!$S:$S,1)</f>
        <v>0</v>
      </c>
      <c r="AC124" s="189">
        <f>SUMIFS(Data!$G:$G,Data!$A:$A,Data!$V124,Data!$S:$S,7)</f>
        <v>0</v>
      </c>
      <c r="AD124" s="190">
        <f>SUMIFS(Data!$G:$G,Data!$A:$A,Data!$V124,Data!$S:$S,6)</f>
        <v>0</v>
      </c>
      <c r="AE124" s="189">
        <f>+SUMIFS(Data!$H:$H,Data!$A:$A,Data!$V124,Data!$S:$S,1)</f>
        <v>0</v>
      </c>
      <c r="AF124" s="189">
        <f>+SUMIFS(Data!$H:$H,Data!$A:$A,Data!$V124,Data!$S:$S,7)</f>
        <v>0</v>
      </c>
      <c r="AG124" s="190">
        <f>+SUMIFS(Data!$H:$H,Data!$A:$A,Data!$V124,Data!$S:$S,6)</f>
        <v>0</v>
      </c>
      <c r="AH124" s="189">
        <f t="shared" si="37"/>
        <v>0</v>
      </c>
      <c r="AI124" s="189">
        <f t="shared" si="38"/>
        <v>0</v>
      </c>
      <c r="AJ124" s="190">
        <f t="shared" si="39"/>
        <v>0</v>
      </c>
      <c r="AK124" s="157">
        <f t="shared" si="40"/>
        <v>0</v>
      </c>
      <c r="AL124" s="157">
        <f t="shared" si="41"/>
        <v>0</v>
      </c>
      <c r="AM124" s="211">
        <f t="shared" si="42"/>
        <v>0</v>
      </c>
    </row>
    <row r="125" spans="1:39" ht="14.25" customHeight="1" x14ac:dyDescent="0.15">
      <c r="A125">
        <v>202206</v>
      </c>
      <c r="B125" t="s">
        <v>3</v>
      </c>
      <c r="C125" t="s">
        <v>391</v>
      </c>
      <c r="D125" t="s">
        <v>383</v>
      </c>
      <c r="E125">
        <v>302345</v>
      </c>
      <c r="F125">
        <v>37453</v>
      </c>
      <c r="G125">
        <v>255635</v>
      </c>
      <c r="H125" t="s">
        <v>384</v>
      </c>
      <c r="I125" t="s">
        <v>384</v>
      </c>
      <c r="J125">
        <v>3639</v>
      </c>
      <c r="K125" t="s">
        <v>411</v>
      </c>
      <c r="M125" s="129" t="str">
        <f t="shared" si="30"/>
        <v>2022061</v>
      </c>
      <c r="N125" s="129" t="str">
        <f t="shared" si="31"/>
        <v>2022</v>
      </c>
      <c r="O125" s="129">
        <f t="shared" si="32"/>
        <v>6</v>
      </c>
      <c r="P125" s="130">
        <f t="shared" si="33"/>
        <v>293088</v>
      </c>
      <c r="Q125" s="130" t="str">
        <f>VLOOKUP(T125,Tableau!C:E,3,0)</f>
        <v>TL</v>
      </c>
      <c r="R125" s="130" t="str">
        <f>VLOOKUP(T125,Tableau!C:G,5,0)</f>
        <v>NAKDİ</v>
      </c>
      <c r="S125" s="131" t="str">
        <f t="shared" si="34"/>
        <v>1</v>
      </c>
      <c r="T125" s="131" t="str">
        <f t="shared" si="35"/>
        <v>100</v>
      </c>
      <c r="V125" s="209">
        <v>201903</v>
      </c>
      <c r="W125" s="78" t="str">
        <f t="shared" si="36"/>
        <v>2019</v>
      </c>
      <c r="X125" s="210"/>
      <c r="Y125" s="188">
        <f>SUMIFS(Data!$F:$F,Data!$A:$A,Data!$V125,Data!$S:$S,1)</f>
        <v>0</v>
      </c>
      <c r="Z125" s="189">
        <f>SUMIFS(Data!$F:$F,Data!$A:$A,Data!$V125,Data!$S:$S,7)</f>
        <v>0</v>
      </c>
      <c r="AA125" s="190">
        <f>SUMIFS(Data!$F:$F,Data!$A:$A,Data!$V125,Data!$S:$S,6)</f>
        <v>0</v>
      </c>
      <c r="AB125" s="189">
        <f>SUMIFS(Data!$G:$G,Data!$A:$A,Data!$V125,Data!$S:$S,1)</f>
        <v>0</v>
      </c>
      <c r="AC125" s="189">
        <f>SUMIFS(Data!$G:$G,Data!$A:$A,Data!$V125,Data!$S:$S,7)</f>
        <v>0</v>
      </c>
      <c r="AD125" s="190">
        <f>SUMIFS(Data!$G:$G,Data!$A:$A,Data!$V125,Data!$S:$S,6)</f>
        <v>0</v>
      </c>
      <c r="AE125" s="189">
        <f>+SUMIFS(Data!$H:$H,Data!$A:$A,Data!$V125,Data!$S:$S,1)</f>
        <v>0</v>
      </c>
      <c r="AF125" s="189">
        <f>+SUMIFS(Data!$H:$H,Data!$A:$A,Data!$V125,Data!$S:$S,7)</f>
        <v>0</v>
      </c>
      <c r="AG125" s="190">
        <f>+SUMIFS(Data!$H:$H,Data!$A:$A,Data!$V125,Data!$S:$S,6)</f>
        <v>0</v>
      </c>
      <c r="AH125" s="189">
        <f t="shared" si="37"/>
        <v>0</v>
      </c>
      <c r="AI125" s="189">
        <f t="shared" si="38"/>
        <v>0</v>
      </c>
      <c r="AJ125" s="190">
        <f t="shared" si="39"/>
        <v>0</v>
      </c>
      <c r="AK125" s="157">
        <f t="shared" si="40"/>
        <v>0</v>
      </c>
      <c r="AL125" s="157">
        <f t="shared" si="41"/>
        <v>0</v>
      </c>
      <c r="AM125" s="211">
        <f t="shared" si="42"/>
        <v>0</v>
      </c>
    </row>
    <row r="126" spans="1:39" ht="14.25" customHeight="1" x14ac:dyDescent="0.15">
      <c r="A126">
        <v>202206</v>
      </c>
      <c r="B126" t="s">
        <v>3</v>
      </c>
      <c r="C126" t="s">
        <v>386</v>
      </c>
      <c r="D126" t="s">
        <v>415</v>
      </c>
      <c r="E126">
        <v>25200</v>
      </c>
      <c r="F126">
        <v>25200</v>
      </c>
      <c r="G126" t="s">
        <v>384</v>
      </c>
      <c r="H126" t="s">
        <v>384</v>
      </c>
      <c r="I126" t="s">
        <v>384</v>
      </c>
      <c r="J126" t="s">
        <v>384</v>
      </c>
      <c r="K126" t="s">
        <v>414</v>
      </c>
      <c r="M126" s="129" t="str">
        <f t="shared" si="30"/>
        <v>2022061</v>
      </c>
      <c r="N126" s="129" t="str">
        <f t="shared" si="31"/>
        <v>2022</v>
      </c>
      <c r="O126" s="129">
        <f t="shared" si="32"/>
        <v>6</v>
      </c>
      <c r="P126" s="130">
        <f t="shared" si="33"/>
        <v>25200</v>
      </c>
      <c r="Q126" s="130" t="str">
        <f>VLOOKUP(T126,Tableau!C:E,3,0)</f>
        <v>TL</v>
      </c>
      <c r="R126" s="130" t="str">
        <f>VLOOKUP(T126,Tableau!C:G,5,0)</f>
        <v>YAPILANDIRMA</v>
      </c>
      <c r="S126" s="131" t="str">
        <f t="shared" si="34"/>
        <v>1</v>
      </c>
      <c r="T126" s="131" t="str">
        <f t="shared" si="35"/>
        <v>106</v>
      </c>
      <c r="V126" s="209">
        <v>201904</v>
      </c>
      <c r="W126" s="78" t="str">
        <f t="shared" si="36"/>
        <v>2019</v>
      </c>
      <c r="X126" s="210"/>
      <c r="Y126" s="188">
        <f>SUMIFS(Data!$F:$F,Data!$A:$A,Data!$V126,Data!$S:$S,1)</f>
        <v>0</v>
      </c>
      <c r="Z126" s="189">
        <f>SUMIFS(Data!$F:$F,Data!$A:$A,Data!$V126,Data!$S:$S,7)</f>
        <v>0</v>
      </c>
      <c r="AA126" s="190">
        <f>SUMIFS(Data!$F:$F,Data!$A:$A,Data!$V126,Data!$S:$S,6)</f>
        <v>0</v>
      </c>
      <c r="AB126" s="189">
        <f>SUMIFS(Data!$G:$G,Data!$A:$A,Data!$V126,Data!$S:$S,1)</f>
        <v>0</v>
      </c>
      <c r="AC126" s="189">
        <f>SUMIFS(Data!$G:$G,Data!$A:$A,Data!$V126,Data!$S:$S,7)</f>
        <v>0</v>
      </c>
      <c r="AD126" s="190">
        <f>SUMIFS(Data!$G:$G,Data!$A:$A,Data!$V126,Data!$S:$S,6)</f>
        <v>0</v>
      </c>
      <c r="AE126" s="189">
        <f>+SUMIFS(Data!$H:$H,Data!$A:$A,Data!$V126,Data!$S:$S,1)</f>
        <v>0</v>
      </c>
      <c r="AF126" s="189">
        <f>+SUMIFS(Data!$H:$H,Data!$A:$A,Data!$V126,Data!$S:$S,7)</f>
        <v>0</v>
      </c>
      <c r="AG126" s="190">
        <f>+SUMIFS(Data!$H:$H,Data!$A:$A,Data!$V126,Data!$S:$S,6)</f>
        <v>0</v>
      </c>
      <c r="AH126" s="189">
        <f t="shared" si="37"/>
        <v>0</v>
      </c>
      <c r="AI126" s="189">
        <f t="shared" si="38"/>
        <v>0</v>
      </c>
      <c r="AJ126" s="190">
        <f t="shared" si="39"/>
        <v>0</v>
      </c>
      <c r="AK126" s="157">
        <f t="shared" si="40"/>
        <v>0</v>
      </c>
      <c r="AL126" s="157">
        <f t="shared" si="41"/>
        <v>0</v>
      </c>
      <c r="AM126" s="211">
        <f t="shared" si="42"/>
        <v>0</v>
      </c>
    </row>
    <row r="127" spans="1:39" ht="14.25" customHeight="1" x14ac:dyDescent="0.15">
      <c r="A127">
        <v>202206</v>
      </c>
      <c r="B127" t="s">
        <v>3</v>
      </c>
      <c r="C127" t="s">
        <v>385</v>
      </c>
      <c r="D127" t="s">
        <v>415</v>
      </c>
      <c r="E127">
        <v>226949</v>
      </c>
      <c r="F127" t="s">
        <v>384</v>
      </c>
      <c r="G127">
        <v>226949</v>
      </c>
      <c r="H127" t="s">
        <v>384</v>
      </c>
      <c r="I127">
        <v>13236</v>
      </c>
      <c r="J127" t="s">
        <v>384</v>
      </c>
      <c r="K127" t="s">
        <v>414</v>
      </c>
      <c r="M127" s="129" t="str">
        <f t="shared" si="30"/>
        <v>2022061</v>
      </c>
      <c r="N127" s="129" t="str">
        <f t="shared" si="31"/>
        <v>2022</v>
      </c>
      <c r="O127" s="129">
        <f t="shared" si="32"/>
        <v>6</v>
      </c>
      <c r="P127" s="130">
        <f t="shared" si="33"/>
        <v>226949</v>
      </c>
      <c r="Q127" s="130" t="str">
        <f>VLOOKUP(T127,Tableau!C:E,3,0)</f>
        <v>TL</v>
      </c>
      <c r="R127" s="130" t="str">
        <f>VLOOKUP(T127,Tableau!C:G,5,0)</f>
        <v>YAPILANDIRMA</v>
      </c>
      <c r="S127" s="131" t="str">
        <f t="shared" si="34"/>
        <v>1</v>
      </c>
      <c r="T127" s="131" t="str">
        <f t="shared" si="35"/>
        <v>106</v>
      </c>
      <c r="V127" s="209">
        <v>201905</v>
      </c>
      <c r="W127" s="78" t="str">
        <f t="shared" si="36"/>
        <v>2019</v>
      </c>
      <c r="X127" s="210"/>
      <c r="Y127" s="188">
        <f>SUMIFS(Data!$F:$F,Data!$A:$A,Data!$V127,Data!$S:$S,1)</f>
        <v>0</v>
      </c>
      <c r="Z127" s="189">
        <f>SUMIFS(Data!$F:$F,Data!$A:$A,Data!$V127,Data!$S:$S,7)</f>
        <v>0</v>
      </c>
      <c r="AA127" s="190">
        <f>SUMIFS(Data!$F:$F,Data!$A:$A,Data!$V127,Data!$S:$S,6)</f>
        <v>0</v>
      </c>
      <c r="AB127" s="189">
        <f>SUMIFS(Data!$G:$G,Data!$A:$A,Data!$V127,Data!$S:$S,1)</f>
        <v>0</v>
      </c>
      <c r="AC127" s="189">
        <f>SUMIFS(Data!$G:$G,Data!$A:$A,Data!$V127,Data!$S:$S,7)</f>
        <v>0</v>
      </c>
      <c r="AD127" s="190">
        <f>SUMIFS(Data!$G:$G,Data!$A:$A,Data!$V127,Data!$S:$S,6)</f>
        <v>0</v>
      </c>
      <c r="AE127" s="189">
        <f>+SUMIFS(Data!$H:$H,Data!$A:$A,Data!$V127,Data!$S:$S,1)</f>
        <v>0</v>
      </c>
      <c r="AF127" s="189">
        <f>+SUMIFS(Data!$H:$H,Data!$A:$A,Data!$V127,Data!$S:$S,7)</f>
        <v>0</v>
      </c>
      <c r="AG127" s="190">
        <f>+SUMIFS(Data!$H:$H,Data!$A:$A,Data!$V127,Data!$S:$S,6)</f>
        <v>0</v>
      </c>
      <c r="AH127" s="189">
        <f t="shared" si="37"/>
        <v>0</v>
      </c>
      <c r="AI127" s="189">
        <f t="shared" si="38"/>
        <v>0</v>
      </c>
      <c r="AJ127" s="190">
        <f t="shared" si="39"/>
        <v>0</v>
      </c>
      <c r="AK127" s="157">
        <f t="shared" si="40"/>
        <v>0</v>
      </c>
      <c r="AL127" s="157">
        <f t="shared" si="41"/>
        <v>0</v>
      </c>
      <c r="AM127" s="211">
        <f t="shared" si="42"/>
        <v>0</v>
      </c>
    </row>
    <row r="128" spans="1:39" ht="14.25" customHeight="1" x14ac:dyDescent="0.15">
      <c r="A128">
        <v>202206</v>
      </c>
      <c r="B128" t="s">
        <v>3</v>
      </c>
      <c r="C128" t="s">
        <v>395</v>
      </c>
      <c r="D128" t="s">
        <v>415</v>
      </c>
      <c r="E128">
        <v>18000</v>
      </c>
      <c r="F128">
        <v>18000</v>
      </c>
      <c r="G128" t="s">
        <v>384</v>
      </c>
      <c r="H128" t="s">
        <v>384</v>
      </c>
      <c r="I128" t="s">
        <v>384</v>
      </c>
      <c r="J128">
        <v>32931</v>
      </c>
      <c r="K128" t="s">
        <v>409</v>
      </c>
      <c r="M128" s="129" t="str">
        <f t="shared" si="30"/>
        <v>2022061</v>
      </c>
      <c r="N128" s="129" t="str">
        <f t="shared" si="31"/>
        <v>2022</v>
      </c>
      <c r="O128" s="129">
        <f t="shared" si="32"/>
        <v>6</v>
      </c>
      <c r="P128" s="130">
        <f t="shared" si="33"/>
        <v>18000</v>
      </c>
      <c r="Q128" s="130" t="str">
        <f>VLOOKUP(T128,Tableau!C:E,3,0)</f>
        <v>TL</v>
      </c>
      <c r="R128" s="130" t="str">
        <f>VLOOKUP(T128,Tableau!C:G,5,0)</f>
        <v>YAPILANDIRMA</v>
      </c>
      <c r="S128" s="131" t="str">
        <f t="shared" si="34"/>
        <v>1</v>
      </c>
      <c r="T128" s="131" t="str">
        <f t="shared" si="35"/>
        <v>106</v>
      </c>
      <c r="V128" s="209">
        <v>201906</v>
      </c>
      <c r="W128" s="78" t="str">
        <f t="shared" si="36"/>
        <v>2019</v>
      </c>
      <c r="X128" s="210"/>
      <c r="Y128" s="188">
        <f>SUMIFS(Data!$F:$F,Data!$A:$A,Data!$V128,Data!$S:$S,1)</f>
        <v>0</v>
      </c>
      <c r="Z128" s="189">
        <f>SUMIFS(Data!$F:$F,Data!$A:$A,Data!$V128,Data!$S:$S,7)</f>
        <v>0</v>
      </c>
      <c r="AA128" s="190">
        <f>SUMIFS(Data!$F:$F,Data!$A:$A,Data!$V128,Data!$S:$S,6)</f>
        <v>0</v>
      </c>
      <c r="AB128" s="189">
        <f>SUMIFS(Data!$G:$G,Data!$A:$A,Data!$V128,Data!$S:$S,1)</f>
        <v>0</v>
      </c>
      <c r="AC128" s="189">
        <f>SUMIFS(Data!$G:$G,Data!$A:$A,Data!$V128,Data!$S:$S,7)</f>
        <v>0</v>
      </c>
      <c r="AD128" s="190">
        <f>SUMIFS(Data!$G:$G,Data!$A:$A,Data!$V128,Data!$S:$S,6)</f>
        <v>0</v>
      </c>
      <c r="AE128" s="189">
        <f>+SUMIFS(Data!$H:$H,Data!$A:$A,Data!$V128,Data!$S:$S,1)</f>
        <v>0</v>
      </c>
      <c r="AF128" s="189">
        <f>+SUMIFS(Data!$H:$H,Data!$A:$A,Data!$V128,Data!$S:$S,7)</f>
        <v>0</v>
      </c>
      <c r="AG128" s="190">
        <f>+SUMIFS(Data!$H:$H,Data!$A:$A,Data!$V128,Data!$S:$S,6)</f>
        <v>0</v>
      </c>
      <c r="AH128" s="189">
        <f t="shared" si="37"/>
        <v>0</v>
      </c>
      <c r="AI128" s="189">
        <f t="shared" si="38"/>
        <v>0</v>
      </c>
      <c r="AJ128" s="190">
        <f t="shared" si="39"/>
        <v>0</v>
      </c>
      <c r="AK128" s="157">
        <f t="shared" si="40"/>
        <v>0</v>
      </c>
      <c r="AL128" s="157">
        <f t="shared" si="41"/>
        <v>0</v>
      </c>
      <c r="AM128" s="211">
        <f t="shared" si="42"/>
        <v>0</v>
      </c>
    </row>
    <row r="129" spans="1:39" ht="14.25" customHeight="1" x14ac:dyDescent="0.15">
      <c r="A129">
        <v>202206</v>
      </c>
      <c r="B129" t="s">
        <v>3</v>
      </c>
      <c r="C129" t="s">
        <v>393</v>
      </c>
      <c r="D129" t="s">
        <v>415</v>
      </c>
      <c r="E129">
        <v>3583071</v>
      </c>
      <c r="F129">
        <v>465283</v>
      </c>
      <c r="G129">
        <v>1104777</v>
      </c>
      <c r="H129">
        <v>349043</v>
      </c>
      <c r="I129" t="s">
        <v>384</v>
      </c>
      <c r="J129" t="s">
        <v>384</v>
      </c>
      <c r="K129" t="s">
        <v>409</v>
      </c>
      <c r="M129" s="129" t="str">
        <f t="shared" si="30"/>
        <v>2022061</v>
      </c>
      <c r="N129" s="129" t="str">
        <f t="shared" si="31"/>
        <v>2022</v>
      </c>
      <c r="O129" s="129">
        <f t="shared" si="32"/>
        <v>6</v>
      </c>
      <c r="P129" s="130">
        <f t="shared" si="33"/>
        <v>1919103</v>
      </c>
      <c r="Q129" s="130" t="str">
        <f>VLOOKUP(T129,Tableau!C:E,3,0)</f>
        <v>TL</v>
      </c>
      <c r="R129" s="130" t="str">
        <f>VLOOKUP(T129,Tableau!C:G,5,0)</f>
        <v>YAPILANDIRMA</v>
      </c>
      <c r="S129" s="131" t="str">
        <f t="shared" si="34"/>
        <v>1</v>
      </c>
      <c r="T129" s="131" t="str">
        <f t="shared" si="35"/>
        <v>106</v>
      </c>
      <c r="V129" s="209">
        <v>201907</v>
      </c>
      <c r="W129" s="78" t="str">
        <f t="shared" si="36"/>
        <v>2019</v>
      </c>
      <c r="X129" s="210"/>
      <c r="Y129" s="188">
        <f>SUMIFS(Data!$F:$F,Data!$A:$A,Data!$V129,Data!$S:$S,1)</f>
        <v>0</v>
      </c>
      <c r="Z129" s="189">
        <f>SUMIFS(Data!$F:$F,Data!$A:$A,Data!$V129,Data!$S:$S,7)</f>
        <v>0</v>
      </c>
      <c r="AA129" s="190">
        <f>SUMIFS(Data!$F:$F,Data!$A:$A,Data!$V129,Data!$S:$S,6)</f>
        <v>0</v>
      </c>
      <c r="AB129" s="189">
        <f>SUMIFS(Data!$G:$G,Data!$A:$A,Data!$V129,Data!$S:$S,1)</f>
        <v>0</v>
      </c>
      <c r="AC129" s="189">
        <f>SUMIFS(Data!$G:$G,Data!$A:$A,Data!$V129,Data!$S:$S,7)</f>
        <v>0</v>
      </c>
      <c r="AD129" s="190">
        <f>SUMIFS(Data!$G:$G,Data!$A:$A,Data!$V129,Data!$S:$S,6)</f>
        <v>0</v>
      </c>
      <c r="AE129" s="189">
        <f>+SUMIFS(Data!$H:$H,Data!$A:$A,Data!$V129,Data!$S:$S,1)</f>
        <v>0</v>
      </c>
      <c r="AF129" s="189">
        <f>+SUMIFS(Data!$H:$H,Data!$A:$A,Data!$V129,Data!$S:$S,7)</f>
        <v>0</v>
      </c>
      <c r="AG129" s="190">
        <f>+SUMIFS(Data!$H:$H,Data!$A:$A,Data!$V129,Data!$S:$S,6)</f>
        <v>0</v>
      </c>
      <c r="AH129" s="189">
        <f t="shared" si="37"/>
        <v>0</v>
      </c>
      <c r="AI129" s="189">
        <f t="shared" si="38"/>
        <v>0</v>
      </c>
      <c r="AJ129" s="190">
        <f t="shared" si="39"/>
        <v>0</v>
      </c>
      <c r="AK129" s="157">
        <f t="shared" si="40"/>
        <v>0</v>
      </c>
      <c r="AL129" s="157">
        <f t="shared" si="41"/>
        <v>0</v>
      </c>
      <c r="AM129" s="211">
        <f t="shared" si="42"/>
        <v>0</v>
      </c>
    </row>
    <row r="130" spans="1:39" ht="14.25" customHeight="1" x14ac:dyDescent="0.15">
      <c r="A130">
        <v>202206</v>
      </c>
      <c r="B130" t="s">
        <v>3</v>
      </c>
      <c r="C130" t="s">
        <v>389</v>
      </c>
      <c r="D130" t="s">
        <v>415</v>
      </c>
      <c r="E130">
        <v>5876111</v>
      </c>
      <c r="F130">
        <v>2843244</v>
      </c>
      <c r="G130">
        <v>435345</v>
      </c>
      <c r="H130">
        <v>795187</v>
      </c>
      <c r="I130" t="s">
        <v>384</v>
      </c>
      <c r="J130" t="s">
        <v>384</v>
      </c>
      <c r="K130" t="s">
        <v>414</v>
      </c>
      <c r="M130" s="129" t="str">
        <f t="shared" ref="M130:M158" si="43">A130&amp;S130</f>
        <v>2022061</v>
      </c>
      <c r="N130" s="129" t="str">
        <f t="shared" ref="N130:N146" si="44">LEFT(A130,4)</f>
        <v>2022</v>
      </c>
      <c r="O130" s="129">
        <f t="shared" ref="O130:O146" si="45">VALUE(RIGHT(A130,2))</f>
        <v>6</v>
      </c>
      <c r="P130" s="130">
        <f t="shared" ref="P130:P146" si="46">F130+G130+H130</f>
        <v>4073776</v>
      </c>
      <c r="Q130" s="130" t="str">
        <f>VLOOKUP(T130,Tableau!C:E,3,0)</f>
        <v>TL</v>
      </c>
      <c r="R130" s="130" t="str">
        <f>VLOOKUP(T130,Tableau!C:G,5,0)</f>
        <v>YAPILANDIRMA</v>
      </c>
      <c r="S130" s="131" t="str">
        <f t="shared" ref="S130:S146" si="47">LEFT(D130,1)</f>
        <v>1</v>
      </c>
      <c r="T130" s="131" t="str">
        <f t="shared" ref="T130:T146" si="48">LEFT(D130,3)</f>
        <v>106</v>
      </c>
      <c r="V130" s="209">
        <v>201908</v>
      </c>
      <c r="W130" s="78" t="str">
        <f t="shared" si="36"/>
        <v>2019</v>
      </c>
      <c r="X130" s="210"/>
      <c r="Y130" s="188">
        <f>SUMIFS(Data!$F:$F,Data!$A:$A,Data!$V130,Data!$S:$S,1)</f>
        <v>0</v>
      </c>
      <c r="Z130" s="189">
        <f>SUMIFS(Data!$F:$F,Data!$A:$A,Data!$V130,Data!$S:$S,7)</f>
        <v>0</v>
      </c>
      <c r="AA130" s="190">
        <f>SUMIFS(Data!$F:$F,Data!$A:$A,Data!$V130,Data!$S:$S,6)</f>
        <v>0</v>
      </c>
      <c r="AB130" s="189">
        <f>SUMIFS(Data!$G:$G,Data!$A:$A,Data!$V130,Data!$S:$S,1)</f>
        <v>0</v>
      </c>
      <c r="AC130" s="189">
        <f>SUMIFS(Data!$G:$G,Data!$A:$A,Data!$V130,Data!$S:$S,7)</f>
        <v>0</v>
      </c>
      <c r="AD130" s="190">
        <f>SUMIFS(Data!$G:$G,Data!$A:$A,Data!$V130,Data!$S:$S,6)</f>
        <v>0</v>
      </c>
      <c r="AE130" s="189">
        <f>+SUMIFS(Data!$H:$H,Data!$A:$A,Data!$V130,Data!$S:$S,1)</f>
        <v>0</v>
      </c>
      <c r="AF130" s="189">
        <f>+SUMIFS(Data!$H:$H,Data!$A:$A,Data!$V130,Data!$S:$S,7)</f>
        <v>0</v>
      </c>
      <c r="AG130" s="190">
        <f>+SUMIFS(Data!$H:$H,Data!$A:$A,Data!$V130,Data!$S:$S,6)</f>
        <v>0</v>
      </c>
      <c r="AH130" s="189">
        <f t="shared" si="37"/>
        <v>0</v>
      </c>
      <c r="AI130" s="189">
        <f t="shared" si="38"/>
        <v>0</v>
      </c>
      <c r="AJ130" s="190">
        <f t="shared" si="39"/>
        <v>0</v>
      </c>
      <c r="AK130" s="157">
        <f t="shared" si="40"/>
        <v>0</v>
      </c>
      <c r="AL130" s="157">
        <f t="shared" si="41"/>
        <v>0</v>
      </c>
      <c r="AM130" s="211">
        <f t="shared" si="42"/>
        <v>0</v>
      </c>
    </row>
    <row r="131" spans="1:39" ht="14.25" customHeight="1" x14ac:dyDescent="0.15">
      <c r="A131">
        <v>202206</v>
      </c>
      <c r="B131" t="s">
        <v>3</v>
      </c>
      <c r="C131" t="s">
        <v>390</v>
      </c>
      <c r="D131" t="s">
        <v>415</v>
      </c>
      <c r="E131">
        <v>519877</v>
      </c>
      <c r="F131">
        <v>317732</v>
      </c>
      <c r="G131">
        <v>202145</v>
      </c>
      <c r="H131" t="s">
        <v>384</v>
      </c>
      <c r="I131">
        <v>21000</v>
      </c>
      <c r="J131" t="s">
        <v>384</v>
      </c>
      <c r="K131" t="s">
        <v>410</v>
      </c>
      <c r="M131" s="129" t="str">
        <f t="shared" si="43"/>
        <v>2022061</v>
      </c>
      <c r="N131" s="129" t="str">
        <f t="shared" si="44"/>
        <v>2022</v>
      </c>
      <c r="O131" s="129">
        <f t="shared" si="45"/>
        <v>6</v>
      </c>
      <c r="P131" s="130">
        <f t="shared" si="46"/>
        <v>519877</v>
      </c>
      <c r="Q131" s="130" t="str">
        <f>VLOOKUP(T131,Tableau!C:E,3,0)</f>
        <v>TL</v>
      </c>
      <c r="R131" s="130" t="str">
        <f>VLOOKUP(T131,Tableau!C:G,5,0)</f>
        <v>YAPILANDIRMA</v>
      </c>
      <c r="S131" s="131" t="str">
        <f t="shared" si="47"/>
        <v>1</v>
      </c>
      <c r="T131" s="131" t="str">
        <f t="shared" si="48"/>
        <v>106</v>
      </c>
      <c r="V131" s="209">
        <v>201909</v>
      </c>
      <c r="W131" s="78" t="str">
        <f t="shared" si="36"/>
        <v>2019</v>
      </c>
      <c r="X131" s="210"/>
      <c r="Y131" s="188">
        <f>SUMIFS(Data!$F:$F,Data!$A:$A,Data!$V131,Data!$S:$S,1)</f>
        <v>0</v>
      </c>
      <c r="Z131" s="189">
        <f>SUMIFS(Data!$F:$F,Data!$A:$A,Data!$V131,Data!$S:$S,7)</f>
        <v>0</v>
      </c>
      <c r="AA131" s="190">
        <f>SUMIFS(Data!$F:$F,Data!$A:$A,Data!$V131,Data!$S:$S,6)</f>
        <v>0</v>
      </c>
      <c r="AB131" s="189">
        <f>SUMIFS(Data!$G:$G,Data!$A:$A,Data!$V131,Data!$S:$S,1)</f>
        <v>0</v>
      </c>
      <c r="AC131" s="189">
        <f>SUMIFS(Data!$G:$G,Data!$A:$A,Data!$V131,Data!$S:$S,7)</f>
        <v>0</v>
      </c>
      <c r="AD131" s="190">
        <f>SUMIFS(Data!$G:$G,Data!$A:$A,Data!$V131,Data!$S:$S,6)</f>
        <v>0</v>
      </c>
      <c r="AE131" s="189">
        <f>+SUMIFS(Data!$H:$H,Data!$A:$A,Data!$V131,Data!$S:$S,1)</f>
        <v>0</v>
      </c>
      <c r="AF131" s="189">
        <f>+SUMIFS(Data!$H:$H,Data!$A:$A,Data!$V131,Data!$S:$S,7)</f>
        <v>0</v>
      </c>
      <c r="AG131" s="190">
        <f>+SUMIFS(Data!$H:$H,Data!$A:$A,Data!$V131,Data!$S:$S,6)</f>
        <v>0</v>
      </c>
      <c r="AH131" s="189">
        <f t="shared" si="37"/>
        <v>0</v>
      </c>
      <c r="AI131" s="189">
        <f t="shared" si="38"/>
        <v>0</v>
      </c>
      <c r="AJ131" s="190">
        <f t="shared" si="39"/>
        <v>0</v>
      </c>
      <c r="AK131" s="157">
        <f t="shared" si="40"/>
        <v>0</v>
      </c>
      <c r="AL131" s="157">
        <f t="shared" si="41"/>
        <v>0</v>
      </c>
      <c r="AM131" s="211">
        <f t="shared" si="42"/>
        <v>0</v>
      </c>
    </row>
    <row r="132" spans="1:39" ht="14.25" customHeight="1" x14ac:dyDescent="0.15">
      <c r="A132">
        <v>202206</v>
      </c>
      <c r="B132" t="s">
        <v>3</v>
      </c>
      <c r="C132" t="s">
        <v>389</v>
      </c>
      <c r="D132" t="s">
        <v>401</v>
      </c>
      <c r="E132">
        <v>3583071</v>
      </c>
      <c r="F132">
        <v>546141</v>
      </c>
      <c r="G132">
        <v>642406</v>
      </c>
      <c r="H132">
        <v>890764</v>
      </c>
      <c r="I132" t="s">
        <v>384</v>
      </c>
      <c r="J132" t="s">
        <v>384</v>
      </c>
      <c r="K132" t="s">
        <v>414</v>
      </c>
      <c r="M132" s="129" t="str">
        <f t="shared" si="43"/>
        <v>2022062</v>
      </c>
      <c r="N132" s="129" t="str">
        <f t="shared" si="44"/>
        <v>2022</v>
      </c>
      <c r="O132" s="129">
        <f t="shared" si="45"/>
        <v>6</v>
      </c>
      <c r="P132" s="130">
        <f t="shared" si="46"/>
        <v>2079311</v>
      </c>
      <c r="Q132" s="130" t="str">
        <f>VLOOKUP(T132,Tableau!C:E,3,0)</f>
        <v>TL</v>
      </c>
      <c r="R132" s="130" t="str">
        <f>VLOOKUP(T132,Tableau!C:G,5,0)</f>
        <v>GAYRİNAKDİ</v>
      </c>
      <c r="S132" s="131" t="str">
        <f t="shared" si="47"/>
        <v>2</v>
      </c>
      <c r="T132" s="131" t="str">
        <f t="shared" si="48"/>
        <v>203</v>
      </c>
      <c r="V132" s="209">
        <v>201910</v>
      </c>
      <c r="W132" s="78" t="str">
        <f t="shared" si="36"/>
        <v>2019</v>
      </c>
      <c r="X132" s="210"/>
      <c r="Y132" s="188">
        <f>SUMIFS(Data!$F:$F,Data!$A:$A,Data!$V132,Data!$S:$S,1)</f>
        <v>0</v>
      </c>
      <c r="Z132" s="189">
        <f>SUMIFS(Data!$F:$F,Data!$A:$A,Data!$V132,Data!$S:$S,7)</f>
        <v>0</v>
      </c>
      <c r="AA132" s="190">
        <f>SUMIFS(Data!$F:$F,Data!$A:$A,Data!$V132,Data!$S:$S,6)</f>
        <v>0</v>
      </c>
      <c r="AB132" s="189">
        <f>SUMIFS(Data!$G:$G,Data!$A:$A,Data!$V132,Data!$S:$S,1)</f>
        <v>0</v>
      </c>
      <c r="AC132" s="189">
        <f>SUMIFS(Data!$G:$G,Data!$A:$A,Data!$V132,Data!$S:$S,7)</f>
        <v>0</v>
      </c>
      <c r="AD132" s="190">
        <f>SUMIFS(Data!$G:$G,Data!$A:$A,Data!$V132,Data!$S:$S,6)</f>
        <v>0</v>
      </c>
      <c r="AE132" s="189">
        <f>+SUMIFS(Data!$H:$H,Data!$A:$A,Data!$V132,Data!$S:$S,1)</f>
        <v>0</v>
      </c>
      <c r="AF132" s="189">
        <f>+SUMIFS(Data!$H:$H,Data!$A:$A,Data!$V132,Data!$S:$S,7)</f>
        <v>0</v>
      </c>
      <c r="AG132" s="190">
        <f>+SUMIFS(Data!$H:$H,Data!$A:$A,Data!$V132,Data!$S:$S,6)</f>
        <v>0</v>
      </c>
      <c r="AH132" s="189">
        <f t="shared" si="37"/>
        <v>0</v>
      </c>
      <c r="AI132" s="189">
        <f t="shared" si="38"/>
        <v>0</v>
      </c>
      <c r="AJ132" s="190">
        <f t="shared" si="39"/>
        <v>0</v>
      </c>
      <c r="AK132" s="157">
        <f t="shared" si="40"/>
        <v>0</v>
      </c>
      <c r="AL132" s="157">
        <f t="shared" si="41"/>
        <v>0</v>
      </c>
      <c r="AM132" s="211">
        <f t="shared" si="42"/>
        <v>0</v>
      </c>
    </row>
    <row r="133" spans="1:39" ht="14.25" customHeight="1" x14ac:dyDescent="0.15">
      <c r="A133">
        <v>202206</v>
      </c>
      <c r="B133" t="s">
        <v>3</v>
      </c>
      <c r="C133" t="s">
        <v>391</v>
      </c>
      <c r="D133" t="s">
        <v>401</v>
      </c>
      <c r="E133">
        <v>5999640</v>
      </c>
      <c r="F133">
        <v>2725952</v>
      </c>
      <c r="G133">
        <v>2129402</v>
      </c>
      <c r="H133">
        <v>1144286</v>
      </c>
      <c r="I133" t="s">
        <v>384</v>
      </c>
      <c r="J133">
        <v>34861</v>
      </c>
      <c r="K133" t="s">
        <v>411</v>
      </c>
      <c r="M133" s="129" t="str">
        <f t="shared" si="43"/>
        <v>2022062</v>
      </c>
      <c r="N133" s="129" t="str">
        <f t="shared" si="44"/>
        <v>2022</v>
      </c>
      <c r="O133" s="129">
        <f t="shared" si="45"/>
        <v>6</v>
      </c>
      <c r="P133" s="130">
        <f t="shared" si="46"/>
        <v>5999640</v>
      </c>
      <c r="Q133" s="130" t="str">
        <f>VLOOKUP(T133,Tableau!C:E,3,0)</f>
        <v>TL</v>
      </c>
      <c r="R133" s="130" t="str">
        <f>VLOOKUP(T133,Tableau!C:G,5,0)</f>
        <v>GAYRİNAKDİ</v>
      </c>
      <c r="S133" s="131" t="str">
        <f t="shared" si="47"/>
        <v>2</v>
      </c>
      <c r="T133" s="131" t="str">
        <f t="shared" si="48"/>
        <v>203</v>
      </c>
      <c r="V133" s="209">
        <v>201911</v>
      </c>
      <c r="W133" s="78" t="str">
        <f t="shared" si="36"/>
        <v>2019</v>
      </c>
      <c r="X133" s="210"/>
      <c r="Y133" s="188">
        <f>SUMIFS(Data!$F:$F,Data!$A:$A,Data!$V133,Data!$S:$S,1)</f>
        <v>0</v>
      </c>
      <c r="Z133" s="189">
        <f>SUMIFS(Data!$F:$F,Data!$A:$A,Data!$V133,Data!$S:$S,7)</f>
        <v>0</v>
      </c>
      <c r="AA133" s="190">
        <f>SUMIFS(Data!$F:$F,Data!$A:$A,Data!$V133,Data!$S:$S,6)</f>
        <v>0</v>
      </c>
      <c r="AB133" s="189">
        <f>SUMIFS(Data!$G:$G,Data!$A:$A,Data!$V133,Data!$S:$S,1)</f>
        <v>0</v>
      </c>
      <c r="AC133" s="189">
        <f>SUMIFS(Data!$G:$G,Data!$A:$A,Data!$V133,Data!$S:$S,7)</f>
        <v>0</v>
      </c>
      <c r="AD133" s="190">
        <f>SUMIFS(Data!$G:$G,Data!$A:$A,Data!$V133,Data!$S:$S,6)</f>
        <v>0</v>
      </c>
      <c r="AE133" s="189">
        <f>+SUMIFS(Data!$H:$H,Data!$A:$A,Data!$V133,Data!$S:$S,1)</f>
        <v>0</v>
      </c>
      <c r="AF133" s="189">
        <f>+SUMIFS(Data!$H:$H,Data!$A:$A,Data!$V133,Data!$S:$S,7)</f>
        <v>0</v>
      </c>
      <c r="AG133" s="190">
        <f>+SUMIFS(Data!$H:$H,Data!$A:$A,Data!$V133,Data!$S:$S,6)</f>
        <v>0</v>
      </c>
      <c r="AH133" s="189">
        <f t="shared" si="37"/>
        <v>0</v>
      </c>
      <c r="AI133" s="189">
        <f t="shared" si="38"/>
        <v>0</v>
      </c>
      <c r="AJ133" s="190">
        <f t="shared" si="39"/>
        <v>0</v>
      </c>
      <c r="AK133" s="157">
        <f t="shared" si="40"/>
        <v>0</v>
      </c>
      <c r="AL133" s="157">
        <f t="shared" si="41"/>
        <v>0</v>
      </c>
      <c r="AM133" s="211">
        <f t="shared" si="42"/>
        <v>0</v>
      </c>
    </row>
    <row r="134" spans="1:39" ht="14.25" customHeight="1" x14ac:dyDescent="0.15">
      <c r="A134">
        <v>202206</v>
      </c>
      <c r="B134" t="s">
        <v>3</v>
      </c>
      <c r="C134" t="s">
        <v>397</v>
      </c>
      <c r="D134" t="s">
        <v>403</v>
      </c>
      <c r="E134">
        <v>500000</v>
      </c>
      <c r="F134">
        <v>60560</v>
      </c>
      <c r="G134" t="s">
        <v>384</v>
      </c>
      <c r="H134" t="s">
        <v>384</v>
      </c>
      <c r="I134" t="s">
        <v>384</v>
      </c>
      <c r="J134" t="s">
        <v>384</v>
      </c>
      <c r="K134" t="s">
        <v>409</v>
      </c>
      <c r="M134" s="129" t="str">
        <f t="shared" si="43"/>
        <v>2022062</v>
      </c>
      <c r="N134" s="129" t="str">
        <f t="shared" si="44"/>
        <v>2022</v>
      </c>
      <c r="O134" s="129">
        <f t="shared" si="45"/>
        <v>6</v>
      </c>
      <c r="P134" s="130">
        <f t="shared" si="46"/>
        <v>60560</v>
      </c>
      <c r="Q134" s="130" t="str">
        <f>VLOOKUP(T134,Tableau!C:E,3,0)</f>
        <v>TL</v>
      </c>
      <c r="R134" s="130" t="str">
        <f>VLOOKUP(T134,Tableau!C:G,5,0)</f>
        <v>GAYRİNAKDİ</v>
      </c>
      <c r="S134" s="131" t="str">
        <f t="shared" si="47"/>
        <v>2</v>
      </c>
      <c r="T134" s="131" t="str">
        <f t="shared" si="48"/>
        <v>205</v>
      </c>
      <c r="V134" s="209">
        <v>201912</v>
      </c>
      <c r="W134" s="78" t="str">
        <f t="shared" si="36"/>
        <v>2019</v>
      </c>
      <c r="X134" s="210" t="s">
        <v>169</v>
      </c>
      <c r="Y134" s="188">
        <f>SUMIFS(Data!$F:$F,Data!$A:$A,Data!$V134,Data!$S:$S,1)</f>
        <v>0</v>
      </c>
      <c r="Z134" s="189">
        <f>SUMIFS(Data!$F:$F,Data!$A:$A,Data!$V134,Data!$S:$S,7)</f>
        <v>0</v>
      </c>
      <c r="AA134" s="190">
        <f>SUMIFS(Data!$F:$F,Data!$A:$A,Data!$V134,Data!$S:$S,6)</f>
        <v>0</v>
      </c>
      <c r="AB134" s="189">
        <f>SUMIFS(Data!$G:$G,Data!$A:$A,Data!$V134,Data!$S:$S,1)</f>
        <v>0</v>
      </c>
      <c r="AC134" s="189">
        <f>SUMIFS(Data!$G:$G,Data!$A:$A,Data!$V134,Data!$S:$S,7)</f>
        <v>0</v>
      </c>
      <c r="AD134" s="190">
        <f>SUMIFS(Data!$G:$G,Data!$A:$A,Data!$V134,Data!$S:$S,6)</f>
        <v>0</v>
      </c>
      <c r="AE134" s="189">
        <f>+SUMIFS(Data!$H:$H,Data!$A:$A,Data!$V134,Data!$S:$S,1)</f>
        <v>0</v>
      </c>
      <c r="AF134" s="189">
        <f>+SUMIFS(Data!$H:$H,Data!$A:$A,Data!$V134,Data!$S:$S,7)</f>
        <v>0</v>
      </c>
      <c r="AG134" s="190">
        <f>+SUMIFS(Data!$H:$H,Data!$A:$A,Data!$V134,Data!$S:$S,6)</f>
        <v>0</v>
      </c>
      <c r="AH134" s="189">
        <f t="shared" si="37"/>
        <v>0</v>
      </c>
      <c r="AI134" s="189">
        <f t="shared" si="38"/>
        <v>0</v>
      </c>
      <c r="AJ134" s="190">
        <f t="shared" si="39"/>
        <v>0</v>
      </c>
      <c r="AK134" s="157">
        <f t="shared" si="40"/>
        <v>0</v>
      </c>
      <c r="AL134" s="157">
        <f t="shared" si="41"/>
        <v>0</v>
      </c>
      <c r="AM134" s="211">
        <f t="shared" si="42"/>
        <v>0</v>
      </c>
    </row>
    <row r="135" spans="1:39" ht="14.25" customHeight="1" x14ac:dyDescent="0.15">
      <c r="A135">
        <v>202206</v>
      </c>
      <c r="B135" t="s">
        <v>407</v>
      </c>
      <c r="C135" t="s">
        <v>388</v>
      </c>
      <c r="D135" t="s">
        <v>408</v>
      </c>
      <c r="E135">
        <v>750000</v>
      </c>
      <c r="F135" t="s">
        <v>384</v>
      </c>
      <c r="G135" t="s">
        <v>384</v>
      </c>
      <c r="H135" t="s">
        <v>384</v>
      </c>
      <c r="I135" t="s">
        <v>384</v>
      </c>
      <c r="J135" t="s">
        <v>384</v>
      </c>
      <c r="K135" t="s">
        <v>409</v>
      </c>
      <c r="M135" s="129" t="str">
        <f t="shared" si="43"/>
        <v>2022066</v>
      </c>
      <c r="N135" s="129" t="str">
        <f t="shared" si="44"/>
        <v>2022</v>
      </c>
      <c r="O135" s="129">
        <f t="shared" si="45"/>
        <v>6</v>
      </c>
      <c r="P135" s="130">
        <f t="shared" si="46"/>
        <v>0</v>
      </c>
      <c r="Q135" s="130" t="str">
        <f>VLOOKUP(T135,Tableau!C:E,3,0)</f>
        <v>YP</v>
      </c>
      <c r="R135" s="130" t="str">
        <f>VLOOKUP(T135,Tableau!C:G,5,0)</f>
        <v>NAKDİ</v>
      </c>
      <c r="S135" s="131" t="str">
        <f t="shared" si="47"/>
        <v>6</v>
      </c>
      <c r="T135" s="131" t="str">
        <f t="shared" si="48"/>
        <v>650</v>
      </c>
      <c r="V135" s="209">
        <v>202001</v>
      </c>
      <c r="W135" s="78" t="str">
        <f t="shared" si="36"/>
        <v>2020</v>
      </c>
      <c r="X135" s="210"/>
      <c r="Y135" s="188">
        <f>SUMIFS(Data!$F:$F,Data!$A:$A,Data!$V135,Data!$S:$S,1)</f>
        <v>0</v>
      </c>
      <c r="Z135" s="189">
        <f>SUMIFS(Data!$F:$F,Data!$A:$A,Data!$V135,Data!$S:$S,7)</f>
        <v>0</v>
      </c>
      <c r="AA135" s="190">
        <f>SUMIFS(Data!$F:$F,Data!$A:$A,Data!$V135,Data!$S:$S,6)</f>
        <v>0</v>
      </c>
      <c r="AB135" s="189">
        <f>SUMIFS(Data!$G:$G,Data!$A:$A,Data!$V135,Data!$S:$S,1)</f>
        <v>0</v>
      </c>
      <c r="AC135" s="189">
        <f>SUMIFS(Data!$G:$G,Data!$A:$A,Data!$V135,Data!$S:$S,7)</f>
        <v>0</v>
      </c>
      <c r="AD135" s="190">
        <f>SUMIFS(Data!$G:$G,Data!$A:$A,Data!$V135,Data!$S:$S,6)</f>
        <v>0</v>
      </c>
      <c r="AE135" s="189">
        <f>+SUMIFS(Data!$H:$H,Data!$A:$A,Data!$V135,Data!$S:$S,1)</f>
        <v>0</v>
      </c>
      <c r="AF135" s="189">
        <f>+SUMIFS(Data!$H:$H,Data!$A:$A,Data!$V135,Data!$S:$S,7)</f>
        <v>0</v>
      </c>
      <c r="AG135" s="190">
        <f>+SUMIFS(Data!$H:$H,Data!$A:$A,Data!$V135,Data!$S:$S,6)</f>
        <v>0</v>
      </c>
      <c r="AH135" s="189">
        <f t="shared" si="37"/>
        <v>0</v>
      </c>
      <c r="AI135" s="189">
        <f t="shared" si="38"/>
        <v>0</v>
      </c>
      <c r="AJ135" s="190">
        <f t="shared" si="39"/>
        <v>0</v>
      </c>
      <c r="AK135" s="157">
        <f t="shared" si="40"/>
        <v>0</v>
      </c>
      <c r="AL135" s="157">
        <f t="shared" si="41"/>
        <v>0</v>
      </c>
      <c r="AM135" s="211">
        <f t="shared" si="42"/>
        <v>0</v>
      </c>
    </row>
    <row r="136" spans="1:39" ht="14.25" customHeight="1" x14ac:dyDescent="0.15">
      <c r="A136">
        <v>202206</v>
      </c>
      <c r="B136" t="s">
        <v>404</v>
      </c>
      <c r="C136" t="s">
        <v>382</v>
      </c>
      <c r="D136" t="s">
        <v>406</v>
      </c>
      <c r="E136">
        <v>158102</v>
      </c>
      <c r="F136">
        <v>158102</v>
      </c>
      <c r="G136" t="s">
        <v>384</v>
      </c>
      <c r="H136" t="s">
        <v>384</v>
      </c>
      <c r="I136" t="s">
        <v>384</v>
      </c>
      <c r="J136" t="s">
        <v>384</v>
      </c>
      <c r="K136" t="s">
        <v>409</v>
      </c>
      <c r="M136" s="129" t="str">
        <f t="shared" si="43"/>
        <v>2022067</v>
      </c>
      <c r="N136" s="129" t="str">
        <f t="shared" si="44"/>
        <v>2022</v>
      </c>
      <c r="O136" s="129">
        <f t="shared" si="45"/>
        <v>6</v>
      </c>
      <c r="P136" s="130">
        <f t="shared" si="46"/>
        <v>158102</v>
      </c>
      <c r="Q136" s="130" t="str">
        <f>VLOOKUP(T136,Tableau!C:E,3,0)</f>
        <v>TL</v>
      </c>
      <c r="R136" s="130" t="str">
        <f>VLOOKUP(T136,Tableau!C:G,5,0)</f>
        <v>NAKDİ</v>
      </c>
      <c r="S136" s="131" t="str">
        <f t="shared" si="47"/>
        <v>7</v>
      </c>
      <c r="T136" s="131" t="str">
        <f t="shared" si="48"/>
        <v>700</v>
      </c>
      <c r="V136" s="209">
        <v>202002</v>
      </c>
      <c r="W136" s="78" t="str">
        <f t="shared" si="36"/>
        <v>2020</v>
      </c>
      <c r="X136" s="153"/>
      <c r="Y136" s="188">
        <f>SUMIFS(Data!$F:$F,Data!$A:$A,Data!$V136,Data!$S:$S,1)</f>
        <v>0</v>
      </c>
      <c r="Z136" s="189">
        <f>SUMIFS(Data!$F:$F,Data!$A:$A,Data!$V136,Data!$S:$S,7)</f>
        <v>0</v>
      </c>
      <c r="AA136" s="190">
        <f>SUMIFS(Data!$F:$F,Data!$A:$A,Data!$V136,Data!$S:$S,6)</f>
        <v>0</v>
      </c>
      <c r="AB136" s="189">
        <f>SUMIFS(Data!$G:$G,Data!$A:$A,Data!$V136,Data!$S:$S,1)</f>
        <v>0</v>
      </c>
      <c r="AC136" s="189">
        <f>SUMIFS(Data!$G:$G,Data!$A:$A,Data!$V136,Data!$S:$S,7)</f>
        <v>0</v>
      </c>
      <c r="AD136" s="190">
        <f>SUMIFS(Data!$G:$G,Data!$A:$A,Data!$V136,Data!$S:$S,6)</f>
        <v>0</v>
      </c>
      <c r="AE136" s="189">
        <f>+SUMIFS(Data!$H:$H,Data!$A:$A,Data!$V136,Data!$S:$S,1)</f>
        <v>0</v>
      </c>
      <c r="AF136" s="189">
        <f>+SUMIFS(Data!$H:$H,Data!$A:$A,Data!$V136,Data!$S:$S,7)</f>
        <v>0</v>
      </c>
      <c r="AG136" s="190">
        <f>+SUMIFS(Data!$H:$H,Data!$A:$A,Data!$V136,Data!$S:$S,6)</f>
        <v>0</v>
      </c>
      <c r="AH136" s="189">
        <f t="shared" si="37"/>
        <v>0</v>
      </c>
      <c r="AI136" s="189">
        <f t="shared" si="38"/>
        <v>0</v>
      </c>
      <c r="AJ136" s="190">
        <f t="shared" si="39"/>
        <v>0</v>
      </c>
      <c r="AK136" s="157">
        <f t="shared" si="40"/>
        <v>0</v>
      </c>
      <c r="AL136" s="157">
        <f t="shared" si="41"/>
        <v>0</v>
      </c>
      <c r="AM136" s="211">
        <f t="shared" si="42"/>
        <v>0</v>
      </c>
    </row>
    <row r="137" spans="1:39" ht="14.25" customHeight="1" x14ac:dyDescent="0.15">
      <c r="A137">
        <v>202206</v>
      </c>
      <c r="B137" t="s">
        <v>404</v>
      </c>
      <c r="C137" t="s">
        <v>405</v>
      </c>
      <c r="D137" t="s">
        <v>406</v>
      </c>
      <c r="E137">
        <v>551731</v>
      </c>
      <c r="F137">
        <v>254779</v>
      </c>
      <c r="G137" t="s">
        <v>384</v>
      </c>
      <c r="H137" t="s">
        <v>384</v>
      </c>
      <c r="I137">
        <v>8022</v>
      </c>
      <c r="J137" t="s">
        <v>384</v>
      </c>
      <c r="K137" t="s">
        <v>409</v>
      </c>
      <c r="M137" s="129" t="str">
        <f t="shared" si="43"/>
        <v>2022067</v>
      </c>
      <c r="N137" s="129" t="str">
        <f t="shared" si="44"/>
        <v>2022</v>
      </c>
      <c r="O137" s="129">
        <f t="shared" si="45"/>
        <v>6</v>
      </c>
      <c r="P137" s="130">
        <f t="shared" si="46"/>
        <v>254779</v>
      </c>
      <c r="Q137" s="130" t="str">
        <f>VLOOKUP(T137,Tableau!C:E,3,0)</f>
        <v>TL</v>
      </c>
      <c r="R137" s="130" t="str">
        <f>VLOOKUP(T137,Tableau!C:G,5,0)</f>
        <v>NAKDİ</v>
      </c>
      <c r="S137" s="131" t="str">
        <f t="shared" si="47"/>
        <v>7</v>
      </c>
      <c r="T137" s="131" t="str">
        <f t="shared" si="48"/>
        <v>700</v>
      </c>
      <c r="V137" s="209">
        <v>202003</v>
      </c>
      <c r="W137" s="78" t="str">
        <f t="shared" si="36"/>
        <v>2020</v>
      </c>
      <c r="X137" s="210"/>
      <c r="Y137" s="188">
        <f>SUMIFS(Data!$F:$F,Data!$A:$A,Data!$V137,Data!$S:$S,1)</f>
        <v>0</v>
      </c>
      <c r="Z137" s="189">
        <f>SUMIFS(Data!$F:$F,Data!$A:$A,Data!$V137,Data!$S:$S,7)</f>
        <v>0</v>
      </c>
      <c r="AA137" s="190">
        <f>SUMIFS(Data!$F:$F,Data!$A:$A,Data!$V137,Data!$S:$S,6)</f>
        <v>0</v>
      </c>
      <c r="AB137" s="189">
        <f>SUMIFS(Data!$G:$G,Data!$A:$A,Data!$V137,Data!$S:$S,1)</f>
        <v>0</v>
      </c>
      <c r="AC137" s="189">
        <f>SUMIFS(Data!$G:$G,Data!$A:$A,Data!$V137,Data!$S:$S,7)</f>
        <v>0</v>
      </c>
      <c r="AD137" s="190">
        <f>SUMIFS(Data!$G:$G,Data!$A:$A,Data!$V137,Data!$S:$S,6)</f>
        <v>0</v>
      </c>
      <c r="AE137" s="189">
        <f>+SUMIFS(Data!$H:$H,Data!$A:$A,Data!$V137,Data!$S:$S,1)</f>
        <v>0</v>
      </c>
      <c r="AF137" s="189">
        <f>+SUMIFS(Data!$H:$H,Data!$A:$A,Data!$V137,Data!$S:$S,7)</f>
        <v>0</v>
      </c>
      <c r="AG137" s="190">
        <f>+SUMIFS(Data!$H:$H,Data!$A:$A,Data!$V137,Data!$S:$S,6)</f>
        <v>0</v>
      </c>
      <c r="AH137" s="189">
        <f t="shared" si="37"/>
        <v>0</v>
      </c>
      <c r="AI137" s="189">
        <f t="shared" si="38"/>
        <v>0</v>
      </c>
      <c r="AJ137" s="190">
        <f t="shared" si="39"/>
        <v>0</v>
      </c>
      <c r="AK137" s="157">
        <f t="shared" si="40"/>
        <v>0</v>
      </c>
      <c r="AL137" s="157">
        <f t="shared" si="41"/>
        <v>0</v>
      </c>
      <c r="AM137" s="211">
        <f t="shared" si="42"/>
        <v>0</v>
      </c>
    </row>
    <row r="138" spans="1:39" ht="14.25" customHeight="1" x14ac:dyDescent="0.15">
      <c r="A138">
        <v>202206</v>
      </c>
      <c r="B138" t="s">
        <v>404</v>
      </c>
      <c r="C138" t="s">
        <v>398</v>
      </c>
      <c r="D138" t="s">
        <v>406</v>
      </c>
      <c r="E138">
        <v>3231596</v>
      </c>
      <c r="F138" t="s">
        <v>384</v>
      </c>
      <c r="G138" t="s">
        <v>384</v>
      </c>
      <c r="H138">
        <v>3036699</v>
      </c>
      <c r="I138">
        <v>127438</v>
      </c>
      <c r="J138">
        <v>536</v>
      </c>
      <c r="K138" t="s">
        <v>409</v>
      </c>
      <c r="M138" s="129" t="str">
        <f t="shared" si="43"/>
        <v>2022067</v>
      </c>
      <c r="N138" s="129" t="str">
        <f t="shared" si="44"/>
        <v>2022</v>
      </c>
      <c r="O138" s="129">
        <f t="shared" si="45"/>
        <v>6</v>
      </c>
      <c r="P138" s="130">
        <f t="shared" si="46"/>
        <v>3036699</v>
      </c>
      <c r="Q138" s="130" t="str">
        <f>VLOOKUP(T138,Tableau!C:E,3,0)</f>
        <v>TL</v>
      </c>
      <c r="R138" s="130" t="str">
        <f>VLOOKUP(T138,Tableau!C:G,5,0)</f>
        <v>NAKDİ</v>
      </c>
      <c r="S138" s="131" t="str">
        <f t="shared" si="47"/>
        <v>7</v>
      </c>
      <c r="T138" s="131" t="str">
        <f t="shared" si="48"/>
        <v>700</v>
      </c>
      <c r="V138" s="209">
        <v>202004</v>
      </c>
      <c r="W138" s="78" t="str">
        <f t="shared" si="36"/>
        <v>2020</v>
      </c>
      <c r="X138" s="210"/>
      <c r="Y138" s="188">
        <f>SUMIFS(Data!$F:$F,Data!$A:$A,Data!$V138,Data!$S:$S,1)</f>
        <v>0</v>
      </c>
      <c r="Z138" s="189">
        <f>SUMIFS(Data!$F:$F,Data!$A:$A,Data!$V138,Data!$S:$S,7)</f>
        <v>0</v>
      </c>
      <c r="AA138" s="190">
        <f>SUMIFS(Data!$F:$F,Data!$A:$A,Data!$V138,Data!$S:$S,6)</f>
        <v>0</v>
      </c>
      <c r="AB138" s="189">
        <f>SUMIFS(Data!$G:$G,Data!$A:$A,Data!$V138,Data!$S:$S,1)</f>
        <v>0</v>
      </c>
      <c r="AC138" s="189">
        <f>SUMIFS(Data!$G:$G,Data!$A:$A,Data!$V138,Data!$S:$S,7)</f>
        <v>0</v>
      </c>
      <c r="AD138" s="190">
        <f>SUMIFS(Data!$G:$G,Data!$A:$A,Data!$V138,Data!$S:$S,6)</f>
        <v>0</v>
      </c>
      <c r="AE138" s="189">
        <f>+SUMIFS(Data!$H:$H,Data!$A:$A,Data!$V138,Data!$S:$S,1)</f>
        <v>0</v>
      </c>
      <c r="AF138" s="189">
        <f>+SUMIFS(Data!$H:$H,Data!$A:$A,Data!$V138,Data!$S:$S,7)</f>
        <v>0</v>
      </c>
      <c r="AG138" s="190">
        <f>+SUMIFS(Data!$H:$H,Data!$A:$A,Data!$V138,Data!$S:$S,6)</f>
        <v>0</v>
      </c>
      <c r="AH138" s="189">
        <f t="shared" si="37"/>
        <v>0</v>
      </c>
      <c r="AI138" s="189">
        <f t="shared" si="38"/>
        <v>0</v>
      </c>
      <c r="AJ138" s="190">
        <f t="shared" si="39"/>
        <v>0</v>
      </c>
      <c r="AK138" s="157">
        <f t="shared" si="40"/>
        <v>0</v>
      </c>
      <c r="AL138" s="157">
        <f t="shared" si="41"/>
        <v>0</v>
      </c>
      <c r="AM138" s="211">
        <f t="shared" si="42"/>
        <v>0</v>
      </c>
    </row>
    <row r="139" spans="1:39" ht="14.25" customHeight="1" x14ac:dyDescent="0.15">
      <c r="A139">
        <v>202205</v>
      </c>
      <c r="B139" t="s">
        <v>3</v>
      </c>
      <c r="C139" t="s">
        <v>390</v>
      </c>
      <c r="D139" t="s">
        <v>383</v>
      </c>
      <c r="E139">
        <v>987</v>
      </c>
      <c r="F139">
        <v>960</v>
      </c>
      <c r="G139" t="s">
        <v>384</v>
      </c>
      <c r="H139" t="s">
        <v>384</v>
      </c>
      <c r="I139" t="s">
        <v>384</v>
      </c>
      <c r="J139">
        <v>40284</v>
      </c>
      <c r="K139" t="s">
        <v>410</v>
      </c>
      <c r="M139" s="129" t="str">
        <f t="shared" si="43"/>
        <v>2022051</v>
      </c>
      <c r="N139" s="129" t="str">
        <f t="shared" si="44"/>
        <v>2022</v>
      </c>
      <c r="O139" s="129">
        <f t="shared" si="45"/>
        <v>5</v>
      </c>
      <c r="P139" s="130">
        <f t="shared" si="46"/>
        <v>960</v>
      </c>
      <c r="Q139" s="130" t="str">
        <f>VLOOKUP(T139,Tableau!C:E,3,0)</f>
        <v>TL</v>
      </c>
      <c r="R139" s="130" t="str">
        <f>VLOOKUP(T139,Tableau!C:G,5,0)</f>
        <v>NAKDİ</v>
      </c>
      <c r="S139" s="131" t="str">
        <f t="shared" si="47"/>
        <v>1</v>
      </c>
      <c r="T139" s="131" t="str">
        <f t="shared" si="48"/>
        <v>100</v>
      </c>
      <c r="V139" s="209">
        <v>202005</v>
      </c>
      <c r="W139" s="78" t="str">
        <f t="shared" si="36"/>
        <v>2020</v>
      </c>
      <c r="X139" s="210"/>
      <c r="Y139" s="188">
        <f>SUMIFS(Data!$F:$F,Data!$A:$A,Data!$V139,Data!$S:$S,1)</f>
        <v>0</v>
      </c>
      <c r="Z139" s="189">
        <f>SUMIFS(Data!$F:$F,Data!$A:$A,Data!$V139,Data!$S:$S,7)</f>
        <v>0</v>
      </c>
      <c r="AA139" s="190">
        <f>SUMIFS(Data!$F:$F,Data!$A:$A,Data!$V139,Data!$S:$S,6)</f>
        <v>0</v>
      </c>
      <c r="AB139" s="189">
        <f>SUMIFS(Data!$G:$G,Data!$A:$A,Data!$V139,Data!$S:$S,1)</f>
        <v>0</v>
      </c>
      <c r="AC139" s="189">
        <f>SUMIFS(Data!$G:$G,Data!$A:$A,Data!$V139,Data!$S:$S,7)</f>
        <v>0</v>
      </c>
      <c r="AD139" s="190">
        <f>SUMIFS(Data!$G:$G,Data!$A:$A,Data!$V139,Data!$S:$S,6)</f>
        <v>0</v>
      </c>
      <c r="AE139" s="189">
        <f>+SUMIFS(Data!$H:$H,Data!$A:$A,Data!$V139,Data!$S:$S,1)</f>
        <v>0</v>
      </c>
      <c r="AF139" s="189">
        <f>+SUMIFS(Data!$H:$H,Data!$A:$A,Data!$V139,Data!$S:$S,7)</f>
        <v>0</v>
      </c>
      <c r="AG139" s="190">
        <f>+SUMIFS(Data!$H:$H,Data!$A:$A,Data!$V139,Data!$S:$S,6)</f>
        <v>0</v>
      </c>
      <c r="AH139" s="189">
        <f t="shared" si="37"/>
        <v>0</v>
      </c>
      <c r="AI139" s="189">
        <f t="shared" si="38"/>
        <v>0</v>
      </c>
      <c r="AJ139" s="190">
        <f t="shared" si="39"/>
        <v>0</v>
      </c>
      <c r="AK139" s="157">
        <f t="shared" si="40"/>
        <v>0</v>
      </c>
      <c r="AL139" s="157">
        <f t="shared" si="41"/>
        <v>0</v>
      </c>
      <c r="AM139" s="211">
        <f t="shared" si="42"/>
        <v>0</v>
      </c>
    </row>
    <row r="140" spans="1:39" ht="14.25" customHeight="1" x14ac:dyDescent="0.15">
      <c r="A140">
        <v>202205</v>
      </c>
      <c r="B140" t="s">
        <v>3</v>
      </c>
      <c r="C140" t="s">
        <v>393</v>
      </c>
      <c r="D140" t="s">
        <v>383</v>
      </c>
      <c r="E140">
        <v>514932</v>
      </c>
      <c r="F140" t="s">
        <v>384</v>
      </c>
      <c r="G140" t="s">
        <v>384</v>
      </c>
      <c r="H140">
        <v>514932</v>
      </c>
      <c r="I140">
        <v>27922</v>
      </c>
      <c r="J140">
        <v>1</v>
      </c>
      <c r="K140" t="s">
        <v>409</v>
      </c>
      <c r="M140" s="129" t="str">
        <f t="shared" si="43"/>
        <v>2022051</v>
      </c>
      <c r="N140" s="129" t="str">
        <f t="shared" si="44"/>
        <v>2022</v>
      </c>
      <c r="O140" s="129">
        <f t="shared" si="45"/>
        <v>5</v>
      </c>
      <c r="P140" s="130">
        <f t="shared" si="46"/>
        <v>514932</v>
      </c>
      <c r="Q140" s="130" t="str">
        <f>VLOOKUP(T140,Tableau!C:E,3,0)</f>
        <v>TL</v>
      </c>
      <c r="R140" s="130" t="str">
        <f>VLOOKUP(T140,Tableau!C:G,5,0)</f>
        <v>NAKDİ</v>
      </c>
      <c r="S140" s="131" t="str">
        <f t="shared" si="47"/>
        <v>1</v>
      </c>
      <c r="T140" s="131" t="str">
        <f t="shared" si="48"/>
        <v>100</v>
      </c>
      <c r="V140" s="209">
        <v>202006</v>
      </c>
      <c r="W140" s="78" t="str">
        <f t="shared" si="36"/>
        <v>2020</v>
      </c>
      <c r="X140" s="210"/>
      <c r="Y140" s="188">
        <f>SUMIFS(Data!$F:$F,Data!$A:$A,Data!$V140,Data!$S:$S,1)</f>
        <v>0</v>
      </c>
      <c r="Z140" s="189">
        <f>SUMIFS(Data!$F:$F,Data!$A:$A,Data!$V140,Data!$S:$S,7)</f>
        <v>0</v>
      </c>
      <c r="AA140" s="190">
        <f>SUMIFS(Data!$F:$F,Data!$A:$A,Data!$V140,Data!$S:$S,6)</f>
        <v>0</v>
      </c>
      <c r="AB140" s="189">
        <f>SUMIFS(Data!$G:$G,Data!$A:$A,Data!$V140,Data!$S:$S,1)</f>
        <v>0</v>
      </c>
      <c r="AC140" s="189">
        <f>SUMIFS(Data!$G:$G,Data!$A:$A,Data!$V140,Data!$S:$S,7)</f>
        <v>0</v>
      </c>
      <c r="AD140" s="190">
        <f>SUMIFS(Data!$G:$G,Data!$A:$A,Data!$V140,Data!$S:$S,6)</f>
        <v>0</v>
      </c>
      <c r="AE140" s="189">
        <f>+SUMIFS(Data!$H:$H,Data!$A:$A,Data!$V140,Data!$S:$S,1)</f>
        <v>0</v>
      </c>
      <c r="AF140" s="189">
        <f>+SUMIFS(Data!$H:$H,Data!$A:$A,Data!$V140,Data!$S:$S,7)</f>
        <v>0</v>
      </c>
      <c r="AG140" s="190">
        <f>+SUMIFS(Data!$H:$H,Data!$A:$A,Data!$V140,Data!$S:$S,6)</f>
        <v>0</v>
      </c>
      <c r="AH140" s="189">
        <f t="shared" si="37"/>
        <v>0</v>
      </c>
      <c r="AI140" s="189">
        <f t="shared" si="38"/>
        <v>0</v>
      </c>
      <c r="AJ140" s="190">
        <f t="shared" si="39"/>
        <v>0</v>
      </c>
      <c r="AK140" s="157">
        <f t="shared" si="40"/>
        <v>0</v>
      </c>
      <c r="AL140" s="157">
        <f t="shared" si="41"/>
        <v>0</v>
      </c>
      <c r="AM140" s="211">
        <f t="shared" si="42"/>
        <v>0</v>
      </c>
    </row>
    <row r="141" spans="1:39" ht="14.25" customHeight="1" x14ac:dyDescent="0.15">
      <c r="A141">
        <v>202205</v>
      </c>
      <c r="B141" t="s">
        <v>3</v>
      </c>
      <c r="C141" t="s">
        <v>392</v>
      </c>
      <c r="D141" t="s">
        <v>383</v>
      </c>
      <c r="E141">
        <v>302345</v>
      </c>
      <c r="F141">
        <v>37453</v>
      </c>
      <c r="G141">
        <v>255635</v>
      </c>
      <c r="H141" t="s">
        <v>384</v>
      </c>
      <c r="I141" t="s">
        <v>384</v>
      </c>
      <c r="J141">
        <v>3639</v>
      </c>
      <c r="K141" t="s">
        <v>410</v>
      </c>
      <c r="M141" s="129" t="str">
        <f t="shared" si="43"/>
        <v>2022051</v>
      </c>
      <c r="N141" s="129" t="str">
        <f t="shared" si="44"/>
        <v>2022</v>
      </c>
      <c r="O141" s="129">
        <f t="shared" si="45"/>
        <v>5</v>
      </c>
      <c r="P141" s="130">
        <f t="shared" si="46"/>
        <v>293088</v>
      </c>
      <c r="Q141" s="130" t="str">
        <f>VLOOKUP(T141,Tableau!C:E,3,0)</f>
        <v>TL</v>
      </c>
      <c r="R141" s="130" t="str">
        <f>VLOOKUP(T141,Tableau!C:G,5,0)</f>
        <v>NAKDİ</v>
      </c>
      <c r="S141" s="131" t="str">
        <f t="shared" si="47"/>
        <v>1</v>
      </c>
      <c r="T141" s="131" t="str">
        <f t="shared" si="48"/>
        <v>100</v>
      </c>
      <c r="V141" s="209">
        <v>202007</v>
      </c>
      <c r="W141" s="78" t="str">
        <f t="shared" si="36"/>
        <v>2020</v>
      </c>
      <c r="X141" s="210"/>
      <c r="Y141" s="188">
        <f>SUMIFS(Data!$F:$F,Data!$A:$A,Data!$V141,Data!$S:$S,1)</f>
        <v>0</v>
      </c>
      <c r="Z141" s="189">
        <f>SUMIFS(Data!$F:$F,Data!$A:$A,Data!$V141,Data!$S:$S,7)</f>
        <v>0</v>
      </c>
      <c r="AA141" s="190">
        <f>SUMIFS(Data!$F:$F,Data!$A:$A,Data!$V141,Data!$S:$S,6)</f>
        <v>0</v>
      </c>
      <c r="AB141" s="189">
        <f>SUMIFS(Data!$G:$G,Data!$A:$A,Data!$V141,Data!$S:$S,1)</f>
        <v>0</v>
      </c>
      <c r="AC141" s="189">
        <f>SUMIFS(Data!$G:$G,Data!$A:$A,Data!$V141,Data!$S:$S,7)</f>
        <v>0</v>
      </c>
      <c r="AD141" s="190">
        <f>SUMIFS(Data!$G:$G,Data!$A:$A,Data!$V141,Data!$S:$S,6)</f>
        <v>0</v>
      </c>
      <c r="AE141" s="189">
        <f>+SUMIFS(Data!$H:$H,Data!$A:$A,Data!$V141,Data!$S:$S,1)</f>
        <v>0</v>
      </c>
      <c r="AF141" s="189">
        <f>+SUMIFS(Data!$H:$H,Data!$A:$A,Data!$V141,Data!$S:$S,7)</f>
        <v>0</v>
      </c>
      <c r="AG141" s="190">
        <f>+SUMIFS(Data!$H:$H,Data!$A:$A,Data!$V141,Data!$S:$S,6)</f>
        <v>0</v>
      </c>
      <c r="AH141" s="189">
        <f t="shared" si="37"/>
        <v>0</v>
      </c>
      <c r="AI141" s="189">
        <f t="shared" si="38"/>
        <v>0</v>
      </c>
      <c r="AJ141" s="190">
        <f t="shared" si="39"/>
        <v>0</v>
      </c>
      <c r="AK141" s="157">
        <f t="shared" si="40"/>
        <v>0</v>
      </c>
      <c r="AL141" s="157">
        <f t="shared" si="41"/>
        <v>0</v>
      </c>
      <c r="AM141" s="211">
        <f t="shared" si="42"/>
        <v>0</v>
      </c>
    </row>
    <row r="142" spans="1:39" ht="14.25" customHeight="1" x14ac:dyDescent="0.15">
      <c r="A142">
        <v>202205</v>
      </c>
      <c r="B142" t="s">
        <v>3</v>
      </c>
      <c r="C142" t="s">
        <v>391</v>
      </c>
      <c r="D142" t="s">
        <v>383</v>
      </c>
      <c r="E142">
        <v>478702</v>
      </c>
      <c r="F142" t="s">
        <v>384</v>
      </c>
      <c r="G142" t="s">
        <v>384</v>
      </c>
      <c r="H142">
        <v>478702</v>
      </c>
      <c r="I142">
        <v>19704</v>
      </c>
      <c r="J142">
        <v>4112</v>
      </c>
      <c r="K142" t="s">
        <v>411</v>
      </c>
      <c r="M142" s="129" t="str">
        <f t="shared" si="43"/>
        <v>2022051</v>
      </c>
      <c r="N142" s="129" t="str">
        <f t="shared" si="44"/>
        <v>2022</v>
      </c>
      <c r="O142" s="129">
        <f t="shared" si="45"/>
        <v>5</v>
      </c>
      <c r="P142" s="130">
        <f t="shared" si="46"/>
        <v>478702</v>
      </c>
      <c r="Q142" s="130" t="str">
        <f>VLOOKUP(T142,Tableau!C:E,3,0)</f>
        <v>TL</v>
      </c>
      <c r="R142" s="130" t="str">
        <f>VLOOKUP(T142,Tableau!C:G,5,0)</f>
        <v>NAKDİ</v>
      </c>
      <c r="S142" s="131" t="str">
        <f t="shared" si="47"/>
        <v>1</v>
      </c>
      <c r="T142" s="131" t="str">
        <f t="shared" si="48"/>
        <v>100</v>
      </c>
      <c r="V142" s="209">
        <v>202008</v>
      </c>
      <c r="W142" s="78" t="str">
        <f t="shared" si="36"/>
        <v>2020</v>
      </c>
      <c r="X142" s="210"/>
      <c r="Y142" s="188">
        <f>SUMIFS(Data!$F:$F,Data!$A:$A,Data!$V142,Data!$S:$S,1)</f>
        <v>0</v>
      </c>
      <c r="Z142" s="189">
        <f>SUMIFS(Data!$F:$F,Data!$A:$A,Data!$V142,Data!$S:$S,7)</f>
        <v>0</v>
      </c>
      <c r="AA142" s="190">
        <f>SUMIFS(Data!$F:$F,Data!$A:$A,Data!$V142,Data!$S:$S,6)</f>
        <v>0</v>
      </c>
      <c r="AB142" s="189">
        <f>SUMIFS(Data!$G:$G,Data!$A:$A,Data!$V142,Data!$S:$S,1)</f>
        <v>0</v>
      </c>
      <c r="AC142" s="189">
        <f>SUMIFS(Data!$G:$G,Data!$A:$A,Data!$V142,Data!$S:$S,7)</f>
        <v>0</v>
      </c>
      <c r="AD142" s="190">
        <f>SUMIFS(Data!$G:$G,Data!$A:$A,Data!$V142,Data!$S:$S,6)</f>
        <v>0</v>
      </c>
      <c r="AE142" s="189">
        <f>+SUMIFS(Data!$H:$H,Data!$A:$A,Data!$V142,Data!$S:$S,1)</f>
        <v>0</v>
      </c>
      <c r="AF142" s="189">
        <f>+SUMIFS(Data!$H:$H,Data!$A:$A,Data!$V142,Data!$S:$S,7)</f>
        <v>0</v>
      </c>
      <c r="AG142" s="190">
        <f>+SUMIFS(Data!$H:$H,Data!$A:$A,Data!$V142,Data!$S:$S,6)</f>
        <v>0</v>
      </c>
      <c r="AH142" s="189">
        <f t="shared" si="37"/>
        <v>0</v>
      </c>
      <c r="AI142" s="189">
        <f t="shared" si="38"/>
        <v>0</v>
      </c>
      <c r="AJ142" s="190">
        <f t="shared" si="39"/>
        <v>0</v>
      </c>
      <c r="AK142" s="157">
        <f t="shared" si="40"/>
        <v>0</v>
      </c>
      <c r="AL142" s="157">
        <f t="shared" si="41"/>
        <v>0</v>
      </c>
      <c r="AM142" s="211">
        <f t="shared" si="42"/>
        <v>0</v>
      </c>
    </row>
    <row r="143" spans="1:39" ht="14.25" customHeight="1" x14ac:dyDescent="0.15">
      <c r="A143">
        <v>202205</v>
      </c>
      <c r="B143" t="s">
        <v>3</v>
      </c>
      <c r="C143" t="s">
        <v>389</v>
      </c>
      <c r="D143" t="s">
        <v>383</v>
      </c>
      <c r="E143">
        <v>889647</v>
      </c>
      <c r="F143" t="s">
        <v>384</v>
      </c>
      <c r="G143" t="s">
        <v>384</v>
      </c>
      <c r="H143">
        <v>889647</v>
      </c>
      <c r="I143">
        <v>48829</v>
      </c>
      <c r="J143">
        <v>11752</v>
      </c>
      <c r="K143" t="s">
        <v>414</v>
      </c>
      <c r="M143" s="129" t="str">
        <f t="shared" si="43"/>
        <v>2022051</v>
      </c>
      <c r="N143" s="129" t="str">
        <f t="shared" si="44"/>
        <v>2022</v>
      </c>
      <c r="O143" s="129">
        <f t="shared" si="45"/>
        <v>5</v>
      </c>
      <c r="P143" s="130">
        <f t="shared" si="46"/>
        <v>889647</v>
      </c>
      <c r="Q143" s="130" t="str">
        <f>VLOOKUP(T143,Tableau!C:E,3,0)</f>
        <v>TL</v>
      </c>
      <c r="R143" s="130" t="str">
        <f>VLOOKUP(T143,Tableau!C:G,5,0)</f>
        <v>NAKDİ</v>
      </c>
      <c r="S143" s="131" t="str">
        <f t="shared" si="47"/>
        <v>1</v>
      </c>
      <c r="T143" s="131" t="str">
        <f t="shared" si="48"/>
        <v>100</v>
      </c>
      <c r="V143" s="209">
        <v>202009</v>
      </c>
      <c r="W143" s="78" t="str">
        <f t="shared" si="36"/>
        <v>2020</v>
      </c>
      <c r="X143" s="210"/>
      <c r="Y143" s="188">
        <f>SUMIFS(Data!$F:$F,Data!$A:$A,Data!$V143,Data!$S:$S,1)</f>
        <v>0</v>
      </c>
      <c r="Z143" s="189">
        <f>SUMIFS(Data!$F:$F,Data!$A:$A,Data!$V143,Data!$S:$S,7)</f>
        <v>0</v>
      </c>
      <c r="AA143" s="190">
        <f>SUMIFS(Data!$F:$F,Data!$A:$A,Data!$V143,Data!$S:$S,6)</f>
        <v>0</v>
      </c>
      <c r="AB143" s="189">
        <f>SUMIFS(Data!$G:$G,Data!$A:$A,Data!$V143,Data!$S:$S,1)</f>
        <v>0</v>
      </c>
      <c r="AC143" s="189">
        <f>SUMIFS(Data!$G:$G,Data!$A:$A,Data!$V143,Data!$S:$S,7)</f>
        <v>0</v>
      </c>
      <c r="AD143" s="190">
        <f>SUMIFS(Data!$G:$G,Data!$A:$A,Data!$V143,Data!$S:$S,6)</f>
        <v>0</v>
      </c>
      <c r="AE143" s="189">
        <f>+SUMIFS(Data!$H:$H,Data!$A:$A,Data!$V143,Data!$S:$S,1)</f>
        <v>0</v>
      </c>
      <c r="AF143" s="189">
        <f>+SUMIFS(Data!$H:$H,Data!$A:$A,Data!$V143,Data!$S:$S,7)</f>
        <v>0</v>
      </c>
      <c r="AG143" s="190">
        <f>+SUMIFS(Data!$H:$H,Data!$A:$A,Data!$V143,Data!$S:$S,6)</f>
        <v>0</v>
      </c>
      <c r="AH143" s="189">
        <f t="shared" si="37"/>
        <v>0</v>
      </c>
      <c r="AI143" s="189">
        <f t="shared" si="38"/>
        <v>0</v>
      </c>
      <c r="AJ143" s="190">
        <f t="shared" si="39"/>
        <v>0</v>
      </c>
      <c r="AK143" s="157">
        <f t="shared" si="40"/>
        <v>0</v>
      </c>
      <c r="AL143" s="157">
        <f t="shared" si="41"/>
        <v>0</v>
      </c>
      <c r="AM143" s="211">
        <f t="shared" si="42"/>
        <v>0</v>
      </c>
    </row>
    <row r="144" spans="1:39" ht="14.25" customHeight="1" x14ac:dyDescent="0.15">
      <c r="A144">
        <v>202205</v>
      </c>
      <c r="B144" t="s">
        <v>3</v>
      </c>
      <c r="C144" t="s">
        <v>386</v>
      </c>
      <c r="D144" t="s">
        <v>383</v>
      </c>
      <c r="E144">
        <v>551733</v>
      </c>
      <c r="F144">
        <v>334986</v>
      </c>
      <c r="G144">
        <v>198028</v>
      </c>
      <c r="H144">
        <v>18719</v>
      </c>
      <c r="I144">
        <v>18865</v>
      </c>
      <c r="J144">
        <v>4279</v>
      </c>
      <c r="K144" t="s">
        <v>414</v>
      </c>
      <c r="M144" s="129" t="str">
        <f t="shared" si="43"/>
        <v>2022051</v>
      </c>
      <c r="N144" s="129" t="str">
        <f t="shared" si="44"/>
        <v>2022</v>
      </c>
      <c r="O144" s="129">
        <f t="shared" si="45"/>
        <v>5</v>
      </c>
      <c r="P144" s="130">
        <f t="shared" si="46"/>
        <v>551733</v>
      </c>
      <c r="Q144" s="130" t="str">
        <f>VLOOKUP(T144,Tableau!C:E,3,0)</f>
        <v>TL</v>
      </c>
      <c r="R144" s="130" t="str">
        <f>VLOOKUP(T144,Tableau!C:G,5,0)</f>
        <v>NAKDİ</v>
      </c>
      <c r="S144" s="131" t="str">
        <f t="shared" si="47"/>
        <v>1</v>
      </c>
      <c r="T144" s="131" t="str">
        <f t="shared" si="48"/>
        <v>100</v>
      </c>
      <c r="V144" s="209">
        <v>202010</v>
      </c>
      <c r="W144" s="78" t="str">
        <f t="shared" ref="W144:W158" si="49">LEFT(V144,4)</f>
        <v>2020</v>
      </c>
      <c r="X144" s="210"/>
      <c r="Y144" s="188">
        <f>SUMIFS(Data!$F:$F,Data!$A:$A,Data!$V144,Data!$S:$S,1)</f>
        <v>0</v>
      </c>
      <c r="Z144" s="189">
        <f>SUMIFS(Data!$F:$F,Data!$A:$A,Data!$V144,Data!$S:$S,7)</f>
        <v>0</v>
      </c>
      <c r="AA144" s="190">
        <f>SUMIFS(Data!$F:$F,Data!$A:$A,Data!$V144,Data!$S:$S,6)</f>
        <v>0</v>
      </c>
      <c r="AB144" s="189">
        <f>SUMIFS(Data!$G:$G,Data!$A:$A,Data!$V144,Data!$S:$S,1)</f>
        <v>0</v>
      </c>
      <c r="AC144" s="189">
        <f>SUMIFS(Data!$G:$G,Data!$A:$A,Data!$V144,Data!$S:$S,7)</f>
        <v>0</v>
      </c>
      <c r="AD144" s="190">
        <f>SUMIFS(Data!$G:$G,Data!$A:$A,Data!$V144,Data!$S:$S,6)</f>
        <v>0</v>
      </c>
      <c r="AE144" s="189">
        <f>+SUMIFS(Data!$H:$H,Data!$A:$A,Data!$V144,Data!$S:$S,1)</f>
        <v>0</v>
      </c>
      <c r="AF144" s="189">
        <f>+SUMIFS(Data!$H:$H,Data!$A:$A,Data!$V144,Data!$S:$S,7)</f>
        <v>0</v>
      </c>
      <c r="AG144" s="190">
        <f>+SUMIFS(Data!$H:$H,Data!$A:$A,Data!$V144,Data!$S:$S,6)</f>
        <v>0</v>
      </c>
      <c r="AH144" s="189">
        <f t="shared" ref="AH144:AH146" si="50">Y144+AB144+AE144</f>
        <v>0</v>
      </c>
      <c r="AI144" s="189">
        <f t="shared" ref="AI144:AI146" si="51">Z144+AC144+AF144</f>
        <v>0</v>
      </c>
      <c r="AJ144" s="190">
        <f t="shared" ref="AJ144:AJ146" si="52">AA144+AD144+AG144</f>
        <v>0</v>
      </c>
      <c r="AK144" s="157">
        <f t="shared" ref="AK144:AK146" si="53">IFERROR(Y144/AH144,0)</f>
        <v>0</v>
      </c>
      <c r="AL144" s="157">
        <f t="shared" ref="AL144:AL146" si="54">IFERROR(AB144/AH144,0)</f>
        <v>0</v>
      </c>
      <c r="AM144" s="211">
        <f t="shared" ref="AM144:AM146" si="55">IFERROR(AE144/AH144,0)</f>
        <v>0</v>
      </c>
    </row>
    <row r="145" spans="1:39" ht="14.25" customHeight="1" x14ac:dyDescent="0.15">
      <c r="A145">
        <v>202205</v>
      </c>
      <c r="B145" t="s">
        <v>3</v>
      </c>
      <c r="C145" t="s">
        <v>393</v>
      </c>
      <c r="D145" t="s">
        <v>415</v>
      </c>
      <c r="E145">
        <v>259328</v>
      </c>
      <c r="F145" t="s">
        <v>384</v>
      </c>
      <c r="G145">
        <v>259328</v>
      </c>
      <c r="H145" t="s">
        <v>384</v>
      </c>
      <c r="I145">
        <v>15321</v>
      </c>
      <c r="J145">
        <v>1787</v>
      </c>
      <c r="K145" t="s">
        <v>409</v>
      </c>
      <c r="M145" s="129" t="str">
        <f t="shared" si="43"/>
        <v>2022051</v>
      </c>
      <c r="N145" s="129" t="str">
        <f t="shared" si="44"/>
        <v>2022</v>
      </c>
      <c r="O145" s="129">
        <f t="shared" si="45"/>
        <v>5</v>
      </c>
      <c r="P145" s="130">
        <f t="shared" si="46"/>
        <v>259328</v>
      </c>
      <c r="Q145" s="130" t="str">
        <f>VLOOKUP(T145,Tableau!C:E,3,0)</f>
        <v>TL</v>
      </c>
      <c r="R145" s="130" t="str">
        <f>VLOOKUP(T145,Tableau!C:G,5,0)</f>
        <v>YAPILANDIRMA</v>
      </c>
      <c r="S145" s="131" t="str">
        <f t="shared" si="47"/>
        <v>1</v>
      </c>
      <c r="T145" s="131" t="str">
        <f t="shared" si="48"/>
        <v>106</v>
      </c>
      <c r="V145" s="209">
        <v>202011</v>
      </c>
      <c r="W145" s="78" t="str">
        <f t="shared" si="49"/>
        <v>2020</v>
      </c>
      <c r="X145" s="210"/>
      <c r="Y145" s="188">
        <f>SUMIFS(Data!$F:$F,Data!$A:$A,Data!$V145,Data!$S:$S,1)</f>
        <v>0</v>
      </c>
      <c r="Z145" s="189">
        <f>SUMIFS(Data!$F:$F,Data!$A:$A,Data!$V145,Data!$S:$S,7)</f>
        <v>0</v>
      </c>
      <c r="AA145" s="190">
        <f>SUMIFS(Data!$F:$F,Data!$A:$A,Data!$V145,Data!$S:$S,6)</f>
        <v>0</v>
      </c>
      <c r="AB145" s="189">
        <f>SUMIFS(Data!$G:$G,Data!$A:$A,Data!$V145,Data!$S:$S,1)</f>
        <v>0</v>
      </c>
      <c r="AC145" s="189">
        <f>SUMIFS(Data!$G:$G,Data!$A:$A,Data!$V145,Data!$S:$S,7)</f>
        <v>0</v>
      </c>
      <c r="AD145" s="190">
        <f>SUMIFS(Data!$G:$G,Data!$A:$A,Data!$V145,Data!$S:$S,6)</f>
        <v>0</v>
      </c>
      <c r="AE145" s="189">
        <f>+SUMIFS(Data!$H:$H,Data!$A:$A,Data!$V145,Data!$S:$S,1)</f>
        <v>0</v>
      </c>
      <c r="AF145" s="189">
        <f>+SUMIFS(Data!$H:$H,Data!$A:$A,Data!$V145,Data!$S:$S,7)</f>
        <v>0</v>
      </c>
      <c r="AG145" s="190">
        <f>+SUMIFS(Data!$H:$H,Data!$A:$A,Data!$V145,Data!$S:$S,6)</f>
        <v>0</v>
      </c>
      <c r="AH145" s="189">
        <f t="shared" si="50"/>
        <v>0</v>
      </c>
      <c r="AI145" s="189">
        <f t="shared" si="51"/>
        <v>0</v>
      </c>
      <c r="AJ145" s="190">
        <f t="shared" si="52"/>
        <v>0</v>
      </c>
      <c r="AK145" s="157">
        <f t="shared" si="53"/>
        <v>0</v>
      </c>
      <c r="AL145" s="157">
        <f t="shared" si="54"/>
        <v>0</v>
      </c>
      <c r="AM145" s="211">
        <f t="shared" si="55"/>
        <v>0</v>
      </c>
    </row>
    <row r="146" spans="1:39" ht="14.25" customHeight="1" x14ac:dyDescent="0.15">
      <c r="A146">
        <v>202205</v>
      </c>
      <c r="B146" t="s">
        <v>3</v>
      </c>
      <c r="C146" t="s">
        <v>390</v>
      </c>
      <c r="D146" t="s">
        <v>415</v>
      </c>
      <c r="E146">
        <v>563708</v>
      </c>
      <c r="F146" t="s">
        <v>384</v>
      </c>
      <c r="G146" t="s">
        <v>384</v>
      </c>
      <c r="H146">
        <v>559491</v>
      </c>
      <c r="I146" t="s">
        <v>384</v>
      </c>
      <c r="J146">
        <v>7361</v>
      </c>
      <c r="K146" t="s">
        <v>410</v>
      </c>
      <c r="M146" s="129" t="str">
        <f t="shared" si="43"/>
        <v>2022051</v>
      </c>
      <c r="N146" s="129" t="str">
        <f t="shared" si="44"/>
        <v>2022</v>
      </c>
      <c r="O146" s="129">
        <f t="shared" si="45"/>
        <v>5</v>
      </c>
      <c r="P146" s="130">
        <f t="shared" si="46"/>
        <v>559491</v>
      </c>
      <c r="Q146" s="130" t="str">
        <f>VLOOKUP(T146,Tableau!C:E,3,0)</f>
        <v>TL</v>
      </c>
      <c r="R146" s="130" t="str">
        <f>VLOOKUP(T146,Tableau!C:G,5,0)</f>
        <v>YAPILANDIRMA</v>
      </c>
      <c r="S146" s="131" t="str">
        <f t="shared" si="47"/>
        <v>1</v>
      </c>
      <c r="T146" s="131" t="str">
        <f t="shared" si="48"/>
        <v>106</v>
      </c>
      <c r="V146" s="209">
        <v>202012</v>
      </c>
      <c r="W146" s="78" t="str">
        <f t="shared" si="49"/>
        <v>2020</v>
      </c>
      <c r="X146" s="210" t="s">
        <v>169</v>
      </c>
      <c r="Y146" s="188">
        <f>SUMIFS(Data!$F:$F,Data!$A:$A,Data!$V146,Data!$S:$S,1)</f>
        <v>265042</v>
      </c>
      <c r="Z146" s="189">
        <f>SUMIFS(Data!$F:$F,Data!$A:$A,Data!$V146,Data!$S:$S,7)</f>
        <v>506945</v>
      </c>
      <c r="AA146" s="190">
        <f>SUMIFS(Data!$F:$F,Data!$A:$A,Data!$V146,Data!$S:$S,6)</f>
        <v>576273</v>
      </c>
      <c r="AB146" s="189">
        <f>SUMIFS(Data!$G:$G,Data!$A:$A,Data!$V146,Data!$S:$S,1)</f>
        <v>0</v>
      </c>
      <c r="AC146" s="189">
        <f>SUMIFS(Data!$G:$G,Data!$A:$A,Data!$V146,Data!$S:$S,7)</f>
        <v>0</v>
      </c>
      <c r="AD146" s="190">
        <f>SUMIFS(Data!$G:$G,Data!$A:$A,Data!$V146,Data!$S:$S,6)</f>
        <v>749815</v>
      </c>
      <c r="AE146" s="189">
        <f>+SUMIFS(Data!$H:$H,Data!$A:$A,Data!$V146,Data!$S:$S,1)</f>
        <v>3352189</v>
      </c>
      <c r="AF146" s="189">
        <f>+SUMIFS(Data!$H:$H,Data!$A:$A,Data!$V146,Data!$S:$S,7)</f>
        <v>0</v>
      </c>
      <c r="AG146" s="190">
        <f>+SUMIFS(Data!$H:$H,Data!$A:$A,Data!$V146,Data!$S:$S,6)</f>
        <v>1814915</v>
      </c>
      <c r="AH146" s="189">
        <f t="shared" si="50"/>
        <v>3617231</v>
      </c>
      <c r="AI146" s="189">
        <f t="shared" si="51"/>
        <v>506945</v>
      </c>
      <c r="AJ146" s="190">
        <f t="shared" si="52"/>
        <v>3141003</v>
      </c>
      <c r="AK146" s="157">
        <f t="shared" si="53"/>
        <v>7.3272069160084052E-2</v>
      </c>
      <c r="AL146" s="157">
        <f t="shared" si="54"/>
        <v>0</v>
      </c>
      <c r="AM146" s="211">
        <f t="shared" si="55"/>
        <v>0.92672793083991589</v>
      </c>
    </row>
    <row r="147" spans="1:39" ht="14.25" customHeight="1" x14ac:dyDescent="0.15">
      <c r="A147">
        <v>202205</v>
      </c>
      <c r="B147" t="s">
        <v>3</v>
      </c>
      <c r="C147" t="s">
        <v>389</v>
      </c>
      <c r="D147" t="s">
        <v>415</v>
      </c>
      <c r="E147">
        <v>32400</v>
      </c>
      <c r="F147">
        <v>32400</v>
      </c>
      <c r="G147" t="s">
        <v>384</v>
      </c>
      <c r="H147" t="s">
        <v>384</v>
      </c>
      <c r="I147" t="s">
        <v>384</v>
      </c>
      <c r="J147">
        <v>5040</v>
      </c>
      <c r="K147" t="s">
        <v>414</v>
      </c>
      <c r="M147" s="129" t="str">
        <f t="shared" si="43"/>
        <v>2022051</v>
      </c>
      <c r="N147" s="129" t="str">
        <f t="shared" ref="N147:N158" si="56">LEFT(A147,4)</f>
        <v>2022</v>
      </c>
      <c r="O147" s="129">
        <f t="shared" ref="O147:O158" si="57">VALUE(RIGHT(A147,2))</f>
        <v>5</v>
      </c>
      <c r="P147" s="130">
        <f t="shared" ref="P147:P158" si="58">F147+G147+H147</f>
        <v>32400</v>
      </c>
      <c r="Q147" s="130" t="str">
        <f>VLOOKUP(T147,Tableau!C:E,3,0)</f>
        <v>TL</v>
      </c>
      <c r="R147" s="130" t="str">
        <f>VLOOKUP(T147,Tableau!C:G,5,0)</f>
        <v>YAPILANDIRMA</v>
      </c>
      <c r="S147" s="131" t="str">
        <f t="shared" ref="S147:S158" si="59">LEFT(D147,1)</f>
        <v>1</v>
      </c>
      <c r="T147" s="131" t="str">
        <f t="shared" ref="T147:T158" si="60">LEFT(D147,3)</f>
        <v>106</v>
      </c>
      <c r="V147" s="78">
        <v>202101</v>
      </c>
      <c r="W147" s="78" t="str">
        <f t="shared" si="49"/>
        <v>2021</v>
      </c>
      <c r="X147" s="78"/>
      <c r="Y147" s="188">
        <f>SUMIFS(Data!$F:$F,Data!$A:$A,Data!$V147,Data!$S:$S,1)</f>
        <v>0</v>
      </c>
      <c r="Z147" s="189">
        <f>SUMIFS(Data!$F:$F,Data!$A:$A,Data!$V147,Data!$S:$S,7)</f>
        <v>0</v>
      </c>
      <c r="AA147" s="190">
        <f>SUMIFS(Data!$F:$F,Data!$A:$A,Data!$V147,Data!$S:$S,6)</f>
        <v>0</v>
      </c>
      <c r="AB147" s="189">
        <f>SUMIFS(Data!$G:$G,Data!$A:$A,Data!$V147,Data!$S:$S,1)</f>
        <v>0</v>
      </c>
      <c r="AC147" s="189">
        <f>SUMIFS(Data!$G:$G,Data!$A:$A,Data!$V147,Data!$S:$S,7)</f>
        <v>0</v>
      </c>
      <c r="AD147" s="190">
        <f>SUMIFS(Data!$G:$G,Data!$A:$A,Data!$V147,Data!$S:$S,6)</f>
        <v>0</v>
      </c>
      <c r="AE147" s="189">
        <f>+SUMIFS(Data!$H:$H,Data!$A:$A,Data!$V147,Data!$S:$S,1)</f>
        <v>0</v>
      </c>
      <c r="AF147" s="189">
        <f>+SUMIFS(Data!$H:$H,Data!$A:$A,Data!$V147,Data!$S:$S,7)</f>
        <v>0</v>
      </c>
      <c r="AG147" s="190">
        <f>+SUMIFS(Data!$H:$H,Data!$A:$A,Data!$V147,Data!$S:$S,6)</f>
        <v>0</v>
      </c>
      <c r="AH147" s="189">
        <f t="shared" ref="AH147:AH158" si="61">Y147+AB147+AE147</f>
        <v>0</v>
      </c>
      <c r="AI147" s="189">
        <f t="shared" ref="AI147:AI158" si="62">Z147+AC147+AF147</f>
        <v>0</v>
      </c>
      <c r="AJ147" s="190">
        <f t="shared" ref="AJ147:AJ158" si="63">AA147+AD147+AG147</f>
        <v>0</v>
      </c>
      <c r="AK147" s="157">
        <f t="shared" ref="AK147:AK158" si="64">IFERROR(Y147/AH147,0)</f>
        <v>0</v>
      </c>
      <c r="AL147" s="157">
        <f t="shared" ref="AL147:AL158" si="65">IFERROR(AB147/AH147,0)</f>
        <v>0</v>
      </c>
      <c r="AM147" s="211">
        <f t="shared" ref="AM147:AM158" si="66">IFERROR(AE147/AH147,0)</f>
        <v>0</v>
      </c>
    </row>
    <row r="148" spans="1:39" ht="14.25" customHeight="1" x14ac:dyDescent="0.15">
      <c r="A148">
        <v>202205</v>
      </c>
      <c r="B148" t="s">
        <v>3</v>
      </c>
      <c r="C148" t="s">
        <v>385</v>
      </c>
      <c r="D148" t="s">
        <v>415</v>
      </c>
      <c r="E148">
        <v>3583071</v>
      </c>
      <c r="F148">
        <v>546141</v>
      </c>
      <c r="G148">
        <v>642406</v>
      </c>
      <c r="H148">
        <v>890764</v>
      </c>
      <c r="I148" t="s">
        <v>384</v>
      </c>
      <c r="J148" t="s">
        <v>384</v>
      </c>
      <c r="K148" t="s">
        <v>414</v>
      </c>
      <c r="M148" s="129" t="str">
        <f t="shared" si="43"/>
        <v>2022051</v>
      </c>
      <c r="N148" s="129" t="str">
        <f t="shared" si="56"/>
        <v>2022</v>
      </c>
      <c r="O148" s="129">
        <f t="shared" si="57"/>
        <v>5</v>
      </c>
      <c r="P148" s="130">
        <f t="shared" si="58"/>
        <v>2079311</v>
      </c>
      <c r="Q148" s="130" t="str">
        <f>VLOOKUP(T148,Tableau!C:E,3,0)</f>
        <v>TL</v>
      </c>
      <c r="R148" s="130" t="str">
        <f>VLOOKUP(T148,Tableau!C:G,5,0)</f>
        <v>YAPILANDIRMA</v>
      </c>
      <c r="S148" s="131" t="str">
        <f t="shared" si="59"/>
        <v>1</v>
      </c>
      <c r="T148" s="131" t="str">
        <f t="shared" si="60"/>
        <v>106</v>
      </c>
      <c r="V148" s="78">
        <v>202102</v>
      </c>
      <c r="W148" s="78" t="str">
        <f t="shared" si="49"/>
        <v>2021</v>
      </c>
      <c r="X148" s="78"/>
      <c r="Y148" s="188">
        <f>SUMIFS(Data!$F:$F,Data!$A:$A,Data!$V148,Data!$S:$S,1)</f>
        <v>0</v>
      </c>
      <c r="Z148" s="189">
        <f>SUMIFS(Data!$F:$F,Data!$A:$A,Data!$V148,Data!$S:$S,7)</f>
        <v>0</v>
      </c>
      <c r="AA148" s="190">
        <f>SUMIFS(Data!$F:$F,Data!$A:$A,Data!$V148,Data!$S:$S,6)</f>
        <v>0</v>
      </c>
      <c r="AB148" s="189">
        <f>SUMIFS(Data!$G:$G,Data!$A:$A,Data!$V148,Data!$S:$S,1)</f>
        <v>0</v>
      </c>
      <c r="AC148" s="189">
        <f>SUMIFS(Data!$G:$G,Data!$A:$A,Data!$V148,Data!$S:$S,7)</f>
        <v>0</v>
      </c>
      <c r="AD148" s="190">
        <f>SUMIFS(Data!$G:$G,Data!$A:$A,Data!$V148,Data!$S:$S,6)</f>
        <v>0</v>
      </c>
      <c r="AE148" s="189">
        <f>+SUMIFS(Data!$H:$H,Data!$A:$A,Data!$V148,Data!$S:$S,1)</f>
        <v>0</v>
      </c>
      <c r="AF148" s="189">
        <f>+SUMIFS(Data!$H:$H,Data!$A:$A,Data!$V148,Data!$S:$S,7)</f>
        <v>0</v>
      </c>
      <c r="AG148" s="190">
        <f>+SUMIFS(Data!$H:$H,Data!$A:$A,Data!$V148,Data!$S:$S,6)</f>
        <v>0</v>
      </c>
      <c r="AH148" s="189">
        <f t="shared" si="61"/>
        <v>0</v>
      </c>
      <c r="AI148" s="189">
        <f t="shared" si="62"/>
        <v>0</v>
      </c>
      <c r="AJ148" s="190">
        <f t="shared" si="63"/>
        <v>0</v>
      </c>
      <c r="AK148" s="157">
        <f t="shared" si="64"/>
        <v>0</v>
      </c>
      <c r="AL148" s="157">
        <f t="shared" si="65"/>
        <v>0</v>
      </c>
      <c r="AM148" s="211">
        <f t="shared" si="66"/>
        <v>0</v>
      </c>
    </row>
    <row r="149" spans="1:39" ht="14.25" customHeight="1" x14ac:dyDescent="0.15">
      <c r="A149">
        <v>202205</v>
      </c>
      <c r="B149" t="s">
        <v>3</v>
      </c>
      <c r="C149" t="s">
        <v>386</v>
      </c>
      <c r="D149" t="s">
        <v>415</v>
      </c>
      <c r="E149">
        <v>26326</v>
      </c>
      <c r="F149" t="s">
        <v>384</v>
      </c>
      <c r="G149" t="s">
        <v>384</v>
      </c>
      <c r="H149" t="s">
        <v>384</v>
      </c>
      <c r="I149" t="s">
        <v>384</v>
      </c>
      <c r="J149">
        <v>4486</v>
      </c>
      <c r="K149" t="s">
        <v>414</v>
      </c>
      <c r="M149" s="129" t="str">
        <f t="shared" si="43"/>
        <v>2022051</v>
      </c>
      <c r="N149" s="129" t="str">
        <f t="shared" si="56"/>
        <v>2022</v>
      </c>
      <c r="O149" s="129">
        <f t="shared" si="57"/>
        <v>5</v>
      </c>
      <c r="P149" s="130">
        <f t="shared" si="58"/>
        <v>0</v>
      </c>
      <c r="Q149" s="130" t="str">
        <f>VLOOKUP(T149,Tableau!C:E,3,0)</f>
        <v>TL</v>
      </c>
      <c r="R149" s="130" t="str">
        <f>VLOOKUP(T149,Tableau!C:G,5,0)</f>
        <v>YAPILANDIRMA</v>
      </c>
      <c r="S149" s="131" t="str">
        <f t="shared" si="59"/>
        <v>1</v>
      </c>
      <c r="T149" s="131" t="str">
        <f t="shared" si="60"/>
        <v>106</v>
      </c>
      <c r="V149" s="78">
        <v>202103</v>
      </c>
      <c r="W149" s="78" t="str">
        <f t="shared" si="49"/>
        <v>2021</v>
      </c>
      <c r="X149" s="78"/>
      <c r="Y149" s="188">
        <f>SUMIFS(Data!$F:$F,Data!$A:$A,Data!$V149,Data!$S:$S,1)</f>
        <v>0</v>
      </c>
      <c r="Z149" s="189">
        <f>SUMIFS(Data!$F:$F,Data!$A:$A,Data!$V149,Data!$S:$S,7)</f>
        <v>0</v>
      </c>
      <c r="AA149" s="190">
        <f>SUMIFS(Data!$F:$F,Data!$A:$A,Data!$V149,Data!$S:$S,6)</f>
        <v>0</v>
      </c>
      <c r="AB149" s="189">
        <f>SUMIFS(Data!$G:$G,Data!$A:$A,Data!$V149,Data!$S:$S,1)</f>
        <v>0</v>
      </c>
      <c r="AC149" s="189">
        <f>SUMIFS(Data!$G:$G,Data!$A:$A,Data!$V149,Data!$S:$S,7)</f>
        <v>0</v>
      </c>
      <c r="AD149" s="190">
        <f>SUMIFS(Data!$G:$G,Data!$A:$A,Data!$V149,Data!$S:$S,6)</f>
        <v>0</v>
      </c>
      <c r="AE149" s="189">
        <f>+SUMIFS(Data!$H:$H,Data!$A:$A,Data!$V149,Data!$S:$S,1)</f>
        <v>0</v>
      </c>
      <c r="AF149" s="189">
        <f>+SUMIFS(Data!$H:$H,Data!$A:$A,Data!$V149,Data!$S:$S,7)</f>
        <v>0</v>
      </c>
      <c r="AG149" s="190">
        <f>+SUMIFS(Data!$H:$H,Data!$A:$A,Data!$V149,Data!$S:$S,6)</f>
        <v>0</v>
      </c>
      <c r="AH149" s="189">
        <f t="shared" si="61"/>
        <v>0</v>
      </c>
      <c r="AI149" s="189">
        <f t="shared" si="62"/>
        <v>0</v>
      </c>
      <c r="AJ149" s="190">
        <f t="shared" si="63"/>
        <v>0</v>
      </c>
      <c r="AK149" s="157">
        <f t="shared" si="64"/>
        <v>0</v>
      </c>
      <c r="AL149" s="157">
        <f t="shared" si="65"/>
        <v>0</v>
      </c>
      <c r="AM149" s="211">
        <f t="shared" si="66"/>
        <v>0</v>
      </c>
    </row>
    <row r="150" spans="1:39" ht="14.25" customHeight="1" x14ac:dyDescent="0.15">
      <c r="A150">
        <v>202205</v>
      </c>
      <c r="B150" t="s">
        <v>3</v>
      </c>
      <c r="C150" t="s">
        <v>395</v>
      </c>
      <c r="D150" t="s">
        <v>415</v>
      </c>
      <c r="E150">
        <v>322465</v>
      </c>
      <c r="F150" t="s">
        <v>384</v>
      </c>
      <c r="G150" t="s">
        <v>384</v>
      </c>
      <c r="H150">
        <v>322465</v>
      </c>
      <c r="I150">
        <v>5095</v>
      </c>
      <c r="J150">
        <v>4587</v>
      </c>
      <c r="K150" t="s">
        <v>409</v>
      </c>
      <c r="M150" s="129" t="str">
        <f t="shared" si="43"/>
        <v>2022051</v>
      </c>
      <c r="N150" s="129" t="str">
        <f t="shared" si="56"/>
        <v>2022</v>
      </c>
      <c r="O150" s="129">
        <f t="shared" si="57"/>
        <v>5</v>
      </c>
      <c r="P150" s="130">
        <f t="shared" si="58"/>
        <v>322465</v>
      </c>
      <c r="Q150" s="130" t="str">
        <f>VLOOKUP(T150,Tableau!C:E,3,0)</f>
        <v>TL</v>
      </c>
      <c r="R150" s="130" t="str">
        <f>VLOOKUP(T150,Tableau!C:G,5,0)</f>
        <v>YAPILANDIRMA</v>
      </c>
      <c r="S150" s="131" t="str">
        <f t="shared" si="59"/>
        <v>1</v>
      </c>
      <c r="T150" s="131" t="str">
        <f t="shared" si="60"/>
        <v>106</v>
      </c>
      <c r="V150" s="78">
        <v>202104</v>
      </c>
      <c r="W150" s="78" t="str">
        <f t="shared" si="49"/>
        <v>2021</v>
      </c>
      <c r="X150" s="78"/>
      <c r="Y150" s="188">
        <f>SUMIFS(Data!$F:$F,Data!$A:$A,Data!$V150,Data!$S:$S,1)</f>
        <v>0</v>
      </c>
      <c r="Z150" s="189">
        <f>SUMIFS(Data!$F:$F,Data!$A:$A,Data!$V150,Data!$S:$S,7)</f>
        <v>0</v>
      </c>
      <c r="AA150" s="190">
        <f>SUMIFS(Data!$F:$F,Data!$A:$A,Data!$V150,Data!$S:$S,6)</f>
        <v>0</v>
      </c>
      <c r="AB150" s="189">
        <f>SUMIFS(Data!$G:$G,Data!$A:$A,Data!$V150,Data!$S:$S,1)</f>
        <v>0</v>
      </c>
      <c r="AC150" s="189">
        <f>SUMIFS(Data!$G:$G,Data!$A:$A,Data!$V150,Data!$S:$S,7)</f>
        <v>0</v>
      </c>
      <c r="AD150" s="190">
        <f>SUMIFS(Data!$G:$G,Data!$A:$A,Data!$V150,Data!$S:$S,6)</f>
        <v>0</v>
      </c>
      <c r="AE150" s="189">
        <f>+SUMIFS(Data!$H:$H,Data!$A:$A,Data!$V150,Data!$S:$S,1)</f>
        <v>0</v>
      </c>
      <c r="AF150" s="189">
        <f>+SUMIFS(Data!$H:$H,Data!$A:$A,Data!$V150,Data!$S:$S,7)</f>
        <v>0</v>
      </c>
      <c r="AG150" s="190">
        <f>+SUMIFS(Data!$H:$H,Data!$A:$A,Data!$V150,Data!$S:$S,6)</f>
        <v>0</v>
      </c>
      <c r="AH150" s="189">
        <f t="shared" si="61"/>
        <v>0</v>
      </c>
      <c r="AI150" s="189">
        <f t="shared" si="62"/>
        <v>0</v>
      </c>
      <c r="AJ150" s="190">
        <f t="shared" si="63"/>
        <v>0</v>
      </c>
      <c r="AK150" s="157">
        <f t="shared" si="64"/>
        <v>0</v>
      </c>
      <c r="AL150" s="157">
        <f t="shared" si="65"/>
        <v>0</v>
      </c>
      <c r="AM150" s="211">
        <f t="shared" si="66"/>
        <v>0</v>
      </c>
    </row>
    <row r="151" spans="1:39" ht="14.25" customHeight="1" x14ac:dyDescent="0.15">
      <c r="A151">
        <v>202205</v>
      </c>
      <c r="B151" t="s">
        <v>394</v>
      </c>
      <c r="C151" t="s">
        <v>400</v>
      </c>
      <c r="D151" t="s">
        <v>412</v>
      </c>
      <c r="E151">
        <v>478702</v>
      </c>
      <c r="F151" t="s">
        <v>384</v>
      </c>
      <c r="G151" t="s">
        <v>384</v>
      </c>
      <c r="H151">
        <v>478702</v>
      </c>
      <c r="I151">
        <v>19704</v>
      </c>
      <c r="J151">
        <v>4112</v>
      </c>
      <c r="K151" t="s">
        <v>396</v>
      </c>
      <c r="M151" s="129" t="str">
        <f t="shared" si="43"/>
        <v>2022051</v>
      </c>
      <c r="N151" s="129" t="str">
        <f t="shared" si="56"/>
        <v>2022</v>
      </c>
      <c r="O151" s="129">
        <f t="shared" si="57"/>
        <v>5</v>
      </c>
      <c r="P151" s="130">
        <f t="shared" si="58"/>
        <v>478702</v>
      </c>
      <c r="Q151" s="130" t="str">
        <f>VLOOKUP(T151,Tableau!C:E,3,0)</f>
        <v>TL</v>
      </c>
      <c r="R151" s="130" t="str">
        <f>VLOOKUP(T151,Tableau!C:G,5,0)</f>
        <v>NAKDİ</v>
      </c>
      <c r="S151" s="131" t="str">
        <f t="shared" si="59"/>
        <v>1</v>
      </c>
      <c r="T151" s="131" t="str">
        <f t="shared" si="60"/>
        <v>132</v>
      </c>
      <c r="V151" s="78">
        <v>202105</v>
      </c>
      <c r="W151" s="78" t="str">
        <f t="shared" si="49"/>
        <v>2021</v>
      </c>
      <c r="X151" s="78"/>
      <c r="Y151" s="188">
        <f>SUMIFS(Data!$F:$F,Data!$A:$A,Data!$V151,Data!$S:$S,1)</f>
        <v>0</v>
      </c>
      <c r="Z151" s="189">
        <f>SUMIFS(Data!$F:$F,Data!$A:$A,Data!$V151,Data!$S:$S,7)</f>
        <v>0</v>
      </c>
      <c r="AA151" s="190">
        <f>SUMIFS(Data!$F:$F,Data!$A:$A,Data!$V151,Data!$S:$S,6)</f>
        <v>0</v>
      </c>
      <c r="AB151" s="189">
        <f>SUMIFS(Data!$G:$G,Data!$A:$A,Data!$V151,Data!$S:$S,1)</f>
        <v>0</v>
      </c>
      <c r="AC151" s="189">
        <f>SUMIFS(Data!$G:$G,Data!$A:$A,Data!$V151,Data!$S:$S,7)</f>
        <v>0</v>
      </c>
      <c r="AD151" s="190">
        <f>SUMIFS(Data!$G:$G,Data!$A:$A,Data!$V151,Data!$S:$S,6)</f>
        <v>0</v>
      </c>
      <c r="AE151" s="189">
        <f>+SUMIFS(Data!$H:$H,Data!$A:$A,Data!$V151,Data!$S:$S,1)</f>
        <v>0</v>
      </c>
      <c r="AF151" s="189">
        <f>+SUMIFS(Data!$H:$H,Data!$A:$A,Data!$V151,Data!$S:$S,7)</f>
        <v>0</v>
      </c>
      <c r="AG151" s="190">
        <f>+SUMIFS(Data!$H:$H,Data!$A:$A,Data!$V151,Data!$S:$S,6)</f>
        <v>0</v>
      </c>
      <c r="AH151" s="189">
        <f t="shared" si="61"/>
        <v>0</v>
      </c>
      <c r="AI151" s="189">
        <f t="shared" si="62"/>
        <v>0</v>
      </c>
      <c r="AJ151" s="190">
        <f t="shared" si="63"/>
        <v>0</v>
      </c>
      <c r="AK151" s="157">
        <f t="shared" si="64"/>
        <v>0</v>
      </c>
      <c r="AL151" s="157">
        <f t="shared" si="65"/>
        <v>0</v>
      </c>
      <c r="AM151" s="211">
        <f t="shared" si="66"/>
        <v>0</v>
      </c>
    </row>
    <row r="152" spans="1:39" ht="14.25" customHeight="1" x14ac:dyDescent="0.15">
      <c r="A152">
        <v>202205</v>
      </c>
      <c r="B152" t="s">
        <v>3</v>
      </c>
      <c r="C152" t="s">
        <v>391</v>
      </c>
      <c r="D152" t="s">
        <v>401</v>
      </c>
      <c r="E152">
        <v>889647</v>
      </c>
      <c r="F152" t="s">
        <v>384</v>
      </c>
      <c r="G152" t="s">
        <v>384</v>
      </c>
      <c r="H152">
        <v>889647</v>
      </c>
      <c r="I152">
        <v>48829</v>
      </c>
      <c r="J152">
        <v>11752</v>
      </c>
      <c r="K152" t="s">
        <v>411</v>
      </c>
      <c r="M152" s="129" t="str">
        <f t="shared" si="43"/>
        <v>2022052</v>
      </c>
      <c r="N152" s="129" t="str">
        <f t="shared" si="56"/>
        <v>2022</v>
      </c>
      <c r="O152" s="129">
        <f t="shared" si="57"/>
        <v>5</v>
      </c>
      <c r="P152" s="130">
        <f t="shared" si="58"/>
        <v>889647</v>
      </c>
      <c r="Q152" s="130" t="str">
        <f>VLOOKUP(T152,Tableau!C:E,3,0)</f>
        <v>TL</v>
      </c>
      <c r="R152" s="130" t="str">
        <f>VLOOKUP(T152,Tableau!C:G,5,0)</f>
        <v>GAYRİNAKDİ</v>
      </c>
      <c r="S152" s="131" t="str">
        <f t="shared" si="59"/>
        <v>2</v>
      </c>
      <c r="T152" s="131" t="str">
        <f t="shared" si="60"/>
        <v>203</v>
      </c>
      <c r="V152" s="78">
        <v>202106</v>
      </c>
      <c r="W152" s="78" t="str">
        <f t="shared" si="49"/>
        <v>2021</v>
      </c>
      <c r="X152" s="78"/>
      <c r="Y152" s="188">
        <f>SUMIFS(Data!$F:$F,Data!$A:$A,Data!$V152,Data!$S:$S,1)</f>
        <v>0</v>
      </c>
      <c r="Z152" s="189">
        <f>SUMIFS(Data!$F:$F,Data!$A:$A,Data!$V152,Data!$S:$S,7)</f>
        <v>0</v>
      </c>
      <c r="AA152" s="190">
        <f>SUMIFS(Data!$F:$F,Data!$A:$A,Data!$V152,Data!$S:$S,6)</f>
        <v>0</v>
      </c>
      <c r="AB152" s="189">
        <f>SUMIFS(Data!$G:$G,Data!$A:$A,Data!$V152,Data!$S:$S,1)</f>
        <v>0</v>
      </c>
      <c r="AC152" s="189">
        <f>SUMIFS(Data!$G:$G,Data!$A:$A,Data!$V152,Data!$S:$S,7)</f>
        <v>0</v>
      </c>
      <c r="AD152" s="190">
        <f>SUMIFS(Data!$G:$G,Data!$A:$A,Data!$V152,Data!$S:$S,6)</f>
        <v>0</v>
      </c>
      <c r="AE152" s="189">
        <f>+SUMIFS(Data!$H:$H,Data!$A:$A,Data!$V152,Data!$S:$S,1)</f>
        <v>0</v>
      </c>
      <c r="AF152" s="189">
        <f>+SUMIFS(Data!$H:$H,Data!$A:$A,Data!$V152,Data!$S:$S,7)</f>
        <v>0</v>
      </c>
      <c r="AG152" s="190">
        <f>+SUMIFS(Data!$H:$H,Data!$A:$A,Data!$V152,Data!$S:$S,6)</f>
        <v>0</v>
      </c>
      <c r="AH152" s="189">
        <f t="shared" si="61"/>
        <v>0</v>
      </c>
      <c r="AI152" s="189">
        <f t="shared" si="62"/>
        <v>0</v>
      </c>
      <c r="AJ152" s="190">
        <f t="shared" si="63"/>
        <v>0</v>
      </c>
      <c r="AK152" s="157">
        <f t="shared" si="64"/>
        <v>0</v>
      </c>
      <c r="AL152" s="157">
        <f t="shared" si="65"/>
        <v>0</v>
      </c>
      <c r="AM152" s="211">
        <f t="shared" si="66"/>
        <v>0</v>
      </c>
    </row>
    <row r="153" spans="1:39" ht="14.25" customHeight="1" x14ac:dyDescent="0.15">
      <c r="A153">
        <v>202205</v>
      </c>
      <c r="B153" t="s">
        <v>3</v>
      </c>
      <c r="C153" t="s">
        <v>389</v>
      </c>
      <c r="D153" t="s">
        <v>401</v>
      </c>
      <c r="E153">
        <v>551733</v>
      </c>
      <c r="F153">
        <v>334986</v>
      </c>
      <c r="G153">
        <v>198028</v>
      </c>
      <c r="H153">
        <v>18719</v>
      </c>
      <c r="I153">
        <v>18865</v>
      </c>
      <c r="J153">
        <v>4279</v>
      </c>
      <c r="K153" t="s">
        <v>414</v>
      </c>
      <c r="M153" s="129" t="str">
        <f t="shared" si="43"/>
        <v>2022052</v>
      </c>
      <c r="N153" s="129" t="str">
        <f t="shared" si="56"/>
        <v>2022</v>
      </c>
      <c r="O153" s="129">
        <f t="shared" si="57"/>
        <v>5</v>
      </c>
      <c r="P153" s="130">
        <f t="shared" si="58"/>
        <v>551733</v>
      </c>
      <c r="Q153" s="130" t="str">
        <f>VLOOKUP(T153,Tableau!C:E,3,0)</f>
        <v>TL</v>
      </c>
      <c r="R153" s="130" t="str">
        <f>VLOOKUP(T153,Tableau!C:G,5,0)</f>
        <v>GAYRİNAKDİ</v>
      </c>
      <c r="S153" s="131" t="str">
        <f t="shared" si="59"/>
        <v>2</v>
      </c>
      <c r="T153" s="131" t="str">
        <f t="shared" si="60"/>
        <v>203</v>
      </c>
      <c r="V153" s="78">
        <v>202107</v>
      </c>
      <c r="W153" s="78" t="str">
        <f t="shared" si="49"/>
        <v>2021</v>
      </c>
      <c r="X153" s="78"/>
      <c r="Y153" s="188">
        <f>SUMIFS(Data!$F:$F,Data!$A:$A,Data!$V153,Data!$S:$S,1)</f>
        <v>0</v>
      </c>
      <c r="Z153" s="189">
        <f>SUMIFS(Data!$F:$F,Data!$A:$A,Data!$V153,Data!$S:$S,7)</f>
        <v>0</v>
      </c>
      <c r="AA153" s="190">
        <f>SUMIFS(Data!$F:$F,Data!$A:$A,Data!$V153,Data!$S:$S,6)</f>
        <v>0</v>
      </c>
      <c r="AB153" s="189">
        <f>SUMIFS(Data!$G:$G,Data!$A:$A,Data!$V153,Data!$S:$S,1)</f>
        <v>0</v>
      </c>
      <c r="AC153" s="189">
        <f>SUMIFS(Data!$G:$G,Data!$A:$A,Data!$V153,Data!$S:$S,7)</f>
        <v>0</v>
      </c>
      <c r="AD153" s="190">
        <f>SUMIFS(Data!$G:$G,Data!$A:$A,Data!$V153,Data!$S:$S,6)</f>
        <v>0</v>
      </c>
      <c r="AE153" s="189">
        <f>+SUMIFS(Data!$H:$H,Data!$A:$A,Data!$V153,Data!$S:$S,1)</f>
        <v>0</v>
      </c>
      <c r="AF153" s="189">
        <f>+SUMIFS(Data!$H:$H,Data!$A:$A,Data!$V153,Data!$S:$S,7)</f>
        <v>0</v>
      </c>
      <c r="AG153" s="190">
        <f>+SUMIFS(Data!$H:$H,Data!$A:$A,Data!$V153,Data!$S:$S,6)</f>
        <v>0</v>
      </c>
      <c r="AH153" s="189">
        <f t="shared" si="61"/>
        <v>0</v>
      </c>
      <c r="AI153" s="189">
        <f t="shared" si="62"/>
        <v>0</v>
      </c>
      <c r="AJ153" s="190">
        <f t="shared" si="63"/>
        <v>0</v>
      </c>
      <c r="AK153" s="157">
        <f t="shared" si="64"/>
        <v>0</v>
      </c>
      <c r="AL153" s="157">
        <f t="shared" si="65"/>
        <v>0</v>
      </c>
      <c r="AM153" s="211">
        <f t="shared" si="66"/>
        <v>0</v>
      </c>
    </row>
    <row r="154" spans="1:39" ht="14.25" customHeight="1" x14ac:dyDescent="0.15">
      <c r="A154">
        <v>202205</v>
      </c>
      <c r="B154" t="s">
        <v>3</v>
      </c>
      <c r="C154" t="s">
        <v>397</v>
      </c>
      <c r="D154" t="s">
        <v>403</v>
      </c>
      <c r="E154">
        <v>259328</v>
      </c>
      <c r="F154" t="s">
        <v>384</v>
      </c>
      <c r="G154">
        <v>259328</v>
      </c>
      <c r="H154" t="s">
        <v>384</v>
      </c>
      <c r="I154">
        <v>15321</v>
      </c>
      <c r="J154">
        <v>1787</v>
      </c>
      <c r="K154" t="s">
        <v>409</v>
      </c>
      <c r="M154" s="129" t="str">
        <f t="shared" si="43"/>
        <v>2022052</v>
      </c>
      <c r="N154" s="129" t="str">
        <f t="shared" si="56"/>
        <v>2022</v>
      </c>
      <c r="O154" s="129">
        <f t="shared" si="57"/>
        <v>5</v>
      </c>
      <c r="P154" s="130">
        <f t="shared" si="58"/>
        <v>259328</v>
      </c>
      <c r="Q154" s="130" t="str">
        <f>VLOOKUP(T154,Tableau!C:E,3,0)</f>
        <v>TL</v>
      </c>
      <c r="R154" s="130" t="str">
        <f>VLOOKUP(T154,Tableau!C:G,5,0)</f>
        <v>GAYRİNAKDİ</v>
      </c>
      <c r="S154" s="131" t="str">
        <f t="shared" si="59"/>
        <v>2</v>
      </c>
      <c r="T154" s="131" t="str">
        <f t="shared" si="60"/>
        <v>205</v>
      </c>
      <c r="V154" s="78">
        <v>202108</v>
      </c>
      <c r="W154" s="78" t="str">
        <f t="shared" si="49"/>
        <v>2021</v>
      </c>
      <c r="X154" s="78"/>
      <c r="Y154" s="188">
        <f>SUMIFS(Data!$F:$F,Data!$A:$A,Data!$V154,Data!$S:$S,1)</f>
        <v>0</v>
      </c>
      <c r="Z154" s="189">
        <f>SUMIFS(Data!$F:$F,Data!$A:$A,Data!$V154,Data!$S:$S,7)</f>
        <v>0</v>
      </c>
      <c r="AA154" s="190">
        <f>SUMIFS(Data!$F:$F,Data!$A:$A,Data!$V154,Data!$S:$S,6)</f>
        <v>0</v>
      </c>
      <c r="AB154" s="189">
        <f>SUMIFS(Data!$G:$G,Data!$A:$A,Data!$V154,Data!$S:$S,1)</f>
        <v>0</v>
      </c>
      <c r="AC154" s="189">
        <f>SUMIFS(Data!$G:$G,Data!$A:$A,Data!$V154,Data!$S:$S,7)</f>
        <v>0</v>
      </c>
      <c r="AD154" s="190">
        <f>SUMIFS(Data!$G:$G,Data!$A:$A,Data!$V154,Data!$S:$S,6)</f>
        <v>0</v>
      </c>
      <c r="AE154" s="189">
        <f>+SUMIFS(Data!$H:$H,Data!$A:$A,Data!$V154,Data!$S:$S,1)</f>
        <v>0</v>
      </c>
      <c r="AF154" s="189">
        <f>+SUMIFS(Data!$H:$H,Data!$A:$A,Data!$V154,Data!$S:$S,7)</f>
        <v>0</v>
      </c>
      <c r="AG154" s="190">
        <f>+SUMIFS(Data!$H:$H,Data!$A:$A,Data!$V154,Data!$S:$S,6)</f>
        <v>0</v>
      </c>
      <c r="AH154" s="189">
        <f t="shared" si="61"/>
        <v>0</v>
      </c>
      <c r="AI154" s="189">
        <f t="shared" si="62"/>
        <v>0</v>
      </c>
      <c r="AJ154" s="190">
        <f t="shared" si="63"/>
        <v>0</v>
      </c>
      <c r="AK154" s="157">
        <f t="shared" si="64"/>
        <v>0</v>
      </c>
      <c r="AL154" s="157">
        <f t="shared" si="65"/>
        <v>0</v>
      </c>
      <c r="AM154" s="211">
        <f t="shared" si="66"/>
        <v>0</v>
      </c>
    </row>
    <row r="155" spans="1:39" ht="14.25" customHeight="1" x14ac:dyDescent="0.15">
      <c r="A155">
        <v>202205</v>
      </c>
      <c r="B155" t="s">
        <v>407</v>
      </c>
      <c r="C155" t="s">
        <v>388</v>
      </c>
      <c r="D155" t="s">
        <v>408</v>
      </c>
      <c r="E155">
        <v>563708</v>
      </c>
      <c r="F155" t="s">
        <v>384</v>
      </c>
      <c r="G155" t="s">
        <v>384</v>
      </c>
      <c r="H155">
        <v>559491</v>
      </c>
      <c r="I155" t="s">
        <v>384</v>
      </c>
      <c r="J155">
        <v>7361</v>
      </c>
      <c r="K155" t="s">
        <v>409</v>
      </c>
      <c r="M155" s="129" t="str">
        <f t="shared" si="43"/>
        <v>2022056</v>
      </c>
      <c r="N155" s="129" t="str">
        <f t="shared" si="56"/>
        <v>2022</v>
      </c>
      <c r="O155" s="129">
        <f t="shared" si="57"/>
        <v>5</v>
      </c>
      <c r="P155" s="130">
        <f t="shared" si="58"/>
        <v>559491</v>
      </c>
      <c r="Q155" s="130" t="str">
        <f>VLOOKUP(T155,Tableau!C:E,3,0)</f>
        <v>YP</v>
      </c>
      <c r="R155" s="130" t="str">
        <f>VLOOKUP(T155,Tableau!C:G,5,0)</f>
        <v>NAKDİ</v>
      </c>
      <c r="S155" s="131" t="str">
        <f t="shared" si="59"/>
        <v>6</v>
      </c>
      <c r="T155" s="131" t="str">
        <f t="shared" si="60"/>
        <v>650</v>
      </c>
      <c r="V155" s="78">
        <v>202109</v>
      </c>
      <c r="W155" s="78" t="str">
        <f t="shared" si="49"/>
        <v>2021</v>
      </c>
      <c r="X155" s="78"/>
      <c r="Y155" s="188">
        <f>SUMIFS(Data!$F:$F,Data!$A:$A,Data!$V155,Data!$S:$S,1)</f>
        <v>0</v>
      </c>
      <c r="Z155" s="189">
        <f>SUMIFS(Data!$F:$F,Data!$A:$A,Data!$V155,Data!$S:$S,7)</f>
        <v>0</v>
      </c>
      <c r="AA155" s="190">
        <f>SUMIFS(Data!$F:$F,Data!$A:$A,Data!$V155,Data!$S:$S,6)</f>
        <v>0</v>
      </c>
      <c r="AB155" s="189">
        <f>SUMIFS(Data!$G:$G,Data!$A:$A,Data!$V155,Data!$S:$S,1)</f>
        <v>0</v>
      </c>
      <c r="AC155" s="189">
        <f>SUMIFS(Data!$G:$G,Data!$A:$A,Data!$V155,Data!$S:$S,7)</f>
        <v>0</v>
      </c>
      <c r="AD155" s="190">
        <f>SUMIFS(Data!$G:$G,Data!$A:$A,Data!$V155,Data!$S:$S,6)</f>
        <v>0</v>
      </c>
      <c r="AE155" s="189">
        <f>+SUMIFS(Data!$H:$H,Data!$A:$A,Data!$V155,Data!$S:$S,1)</f>
        <v>0</v>
      </c>
      <c r="AF155" s="189">
        <f>+SUMIFS(Data!$H:$H,Data!$A:$A,Data!$V155,Data!$S:$S,7)</f>
        <v>0</v>
      </c>
      <c r="AG155" s="190">
        <f>+SUMIFS(Data!$H:$H,Data!$A:$A,Data!$V155,Data!$S:$S,6)</f>
        <v>0</v>
      </c>
      <c r="AH155" s="189">
        <f t="shared" si="61"/>
        <v>0</v>
      </c>
      <c r="AI155" s="189">
        <f t="shared" si="62"/>
        <v>0</v>
      </c>
      <c r="AJ155" s="190">
        <f t="shared" si="63"/>
        <v>0</v>
      </c>
      <c r="AK155" s="157">
        <f t="shared" si="64"/>
        <v>0</v>
      </c>
      <c r="AL155" s="157">
        <f t="shared" si="65"/>
        <v>0</v>
      </c>
      <c r="AM155" s="211">
        <f t="shared" si="66"/>
        <v>0</v>
      </c>
    </row>
    <row r="156" spans="1:39" ht="14.25" customHeight="1" x14ac:dyDescent="0.15">
      <c r="A156">
        <v>202205</v>
      </c>
      <c r="B156" t="s">
        <v>404</v>
      </c>
      <c r="C156" t="s">
        <v>382</v>
      </c>
      <c r="D156" t="s">
        <v>406</v>
      </c>
      <c r="E156">
        <v>32400</v>
      </c>
      <c r="F156">
        <v>32400</v>
      </c>
      <c r="G156" t="s">
        <v>384</v>
      </c>
      <c r="H156" t="s">
        <v>384</v>
      </c>
      <c r="I156" t="s">
        <v>384</v>
      </c>
      <c r="J156">
        <v>5040</v>
      </c>
      <c r="K156" t="s">
        <v>409</v>
      </c>
      <c r="M156" s="129" t="str">
        <f t="shared" si="43"/>
        <v>2022057</v>
      </c>
      <c r="N156" s="129" t="str">
        <f t="shared" si="56"/>
        <v>2022</v>
      </c>
      <c r="O156" s="129">
        <f t="shared" si="57"/>
        <v>5</v>
      </c>
      <c r="P156" s="130">
        <f t="shared" si="58"/>
        <v>32400</v>
      </c>
      <c r="Q156" s="130" t="str">
        <f>VLOOKUP(T156,Tableau!C:E,3,0)</f>
        <v>TL</v>
      </c>
      <c r="R156" s="130" t="str">
        <f>VLOOKUP(T156,Tableau!C:G,5,0)</f>
        <v>NAKDİ</v>
      </c>
      <c r="S156" s="131" t="str">
        <f t="shared" si="59"/>
        <v>7</v>
      </c>
      <c r="T156" s="131" t="str">
        <f t="shared" si="60"/>
        <v>700</v>
      </c>
      <c r="V156" s="78">
        <v>202110</v>
      </c>
      <c r="W156" s="78" t="str">
        <f t="shared" si="49"/>
        <v>2021</v>
      </c>
      <c r="X156" s="78"/>
      <c r="Y156" s="188">
        <f>SUMIFS(Data!$F:$F,Data!$A:$A,Data!$V156,Data!$S:$S,1)</f>
        <v>0</v>
      </c>
      <c r="Z156" s="189">
        <f>SUMIFS(Data!$F:$F,Data!$A:$A,Data!$V156,Data!$S:$S,7)</f>
        <v>0</v>
      </c>
      <c r="AA156" s="190">
        <f>SUMIFS(Data!$F:$F,Data!$A:$A,Data!$V156,Data!$S:$S,6)</f>
        <v>0</v>
      </c>
      <c r="AB156" s="189">
        <f>SUMIFS(Data!$G:$G,Data!$A:$A,Data!$V156,Data!$S:$S,1)</f>
        <v>0</v>
      </c>
      <c r="AC156" s="189">
        <f>SUMIFS(Data!$G:$G,Data!$A:$A,Data!$V156,Data!$S:$S,7)</f>
        <v>0</v>
      </c>
      <c r="AD156" s="190">
        <f>SUMIFS(Data!$G:$G,Data!$A:$A,Data!$V156,Data!$S:$S,6)</f>
        <v>0</v>
      </c>
      <c r="AE156" s="189">
        <f>+SUMIFS(Data!$H:$H,Data!$A:$A,Data!$V156,Data!$S:$S,1)</f>
        <v>0</v>
      </c>
      <c r="AF156" s="189">
        <f>+SUMIFS(Data!$H:$H,Data!$A:$A,Data!$V156,Data!$S:$S,7)</f>
        <v>0</v>
      </c>
      <c r="AG156" s="190">
        <f>+SUMIFS(Data!$H:$H,Data!$A:$A,Data!$V156,Data!$S:$S,6)</f>
        <v>0</v>
      </c>
      <c r="AH156" s="189">
        <f t="shared" si="61"/>
        <v>0</v>
      </c>
      <c r="AI156" s="189">
        <f t="shared" si="62"/>
        <v>0</v>
      </c>
      <c r="AJ156" s="190">
        <f t="shared" si="63"/>
        <v>0</v>
      </c>
      <c r="AK156" s="157">
        <f t="shared" si="64"/>
        <v>0</v>
      </c>
      <c r="AL156" s="157">
        <f t="shared" si="65"/>
        <v>0</v>
      </c>
      <c r="AM156" s="211">
        <f t="shared" si="66"/>
        <v>0</v>
      </c>
    </row>
    <row r="157" spans="1:39" ht="14.25" customHeight="1" x14ac:dyDescent="0.15">
      <c r="A157">
        <v>202205</v>
      </c>
      <c r="B157" t="s">
        <v>404</v>
      </c>
      <c r="C157" t="s">
        <v>398</v>
      </c>
      <c r="D157" t="s">
        <v>406</v>
      </c>
      <c r="E157">
        <v>3583071</v>
      </c>
      <c r="F157">
        <v>546141</v>
      </c>
      <c r="G157">
        <v>642406</v>
      </c>
      <c r="H157">
        <v>890764</v>
      </c>
      <c r="I157" t="s">
        <v>384</v>
      </c>
      <c r="J157" t="s">
        <v>384</v>
      </c>
      <c r="K157" t="s">
        <v>409</v>
      </c>
      <c r="M157" s="129" t="str">
        <f t="shared" si="43"/>
        <v>2022057</v>
      </c>
      <c r="N157" s="129" t="str">
        <f t="shared" si="56"/>
        <v>2022</v>
      </c>
      <c r="O157" s="129">
        <f t="shared" si="57"/>
        <v>5</v>
      </c>
      <c r="P157" s="130">
        <f t="shared" si="58"/>
        <v>2079311</v>
      </c>
      <c r="Q157" s="130" t="str">
        <f>VLOOKUP(T157,Tableau!C:E,3,0)</f>
        <v>TL</v>
      </c>
      <c r="R157" s="130" t="str">
        <f>VLOOKUP(T157,Tableau!C:G,5,0)</f>
        <v>NAKDİ</v>
      </c>
      <c r="S157" s="131" t="str">
        <f t="shared" si="59"/>
        <v>7</v>
      </c>
      <c r="T157" s="131" t="str">
        <f t="shared" si="60"/>
        <v>700</v>
      </c>
      <c r="V157" s="78">
        <v>202111</v>
      </c>
      <c r="W157" s="78" t="str">
        <f t="shared" si="49"/>
        <v>2021</v>
      </c>
      <c r="X157" s="78"/>
      <c r="Y157" s="188">
        <f>SUMIFS(Data!$F:$F,Data!$A:$A,Data!$V157,Data!$S:$S,1)</f>
        <v>0</v>
      </c>
      <c r="Z157" s="189">
        <f>SUMIFS(Data!$F:$F,Data!$A:$A,Data!$V157,Data!$S:$S,7)</f>
        <v>0</v>
      </c>
      <c r="AA157" s="190">
        <f>SUMIFS(Data!$F:$F,Data!$A:$A,Data!$V157,Data!$S:$S,6)</f>
        <v>0</v>
      </c>
      <c r="AB157" s="189">
        <f>SUMIFS(Data!$G:$G,Data!$A:$A,Data!$V157,Data!$S:$S,1)</f>
        <v>0</v>
      </c>
      <c r="AC157" s="189">
        <f>SUMIFS(Data!$G:$G,Data!$A:$A,Data!$V157,Data!$S:$S,7)</f>
        <v>0</v>
      </c>
      <c r="AD157" s="190">
        <f>SUMIFS(Data!$G:$G,Data!$A:$A,Data!$V157,Data!$S:$S,6)</f>
        <v>0</v>
      </c>
      <c r="AE157" s="189">
        <f>+SUMIFS(Data!$H:$H,Data!$A:$A,Data!$V157,Data!$S:$S,1)</f>
        <v>0</v>
      </c>
      <c r="AF157" s="189">
        <f>+SUMIFS(Data!$H:$H,Data!$A:$A,Data!$V157,Data!$S:$S,7)</f>
        <v>0</v>
      </c>
      <c r="AG157" s="190">
        <f>+SUMIFS(Data!$H:$H,Data!$A:$A,Data!$V157,Data!$S:$S,6)</f>
        <v>0</v>
      </c>
      <c r="AH157" s="189">
        <f t="shared" si="61"/>
        <v>0</v>
      </c>
      <c r="AI157" s="189">
        <f t="shared" si="62"/>
        <v>0</v>
      </c>
      <c r="AJ157" s="190">
        <f t="shared" si="63"/>
        <v>0</v>
      </c>
      <c r="AK157" s="157">
        <f t="shared" si="64"/>
        <v>0</v>
      </c>
      <c r="AL157" s="157">
        <f t="shared" si="65"/>
        <v>0</v>
      </c>
      <c r="AM157" s="211">
        <f t="shared" si="66"/>
        <v>0</v>
      </c>
    </row>
    <row r="158" spans="1:39" ht="14.25" customHeight="1" x14ac:dyDescent="0.15">
      <c r="A158">
        <v>202205</v>
      </c>
      <c r="B158" t="s">
        <v>404</v>
      </c>
      <c r="C158" t="s">
        <v>405</v>
      </c>
      <c r="D158" t="s">
        <v>406</v>
      </c>
      <c r="E158">
        <v>26326</v>
      </c>
      <c r="F158" t="s">
        <v>384</v>
      </c>
      <c r="G158" t="s">
        <v>384</v>
      </c>
      <c r="H158" t="s">
        <v>384</v>
      </c>
      <c r="I158" t="s">
        <v>384</v>
      </c>
      <c r="J158">
        <v>4486</v>
      </c>
      <c r="K158" t="s">
        <v>409</v>
      </c>
      <c r="M158" s="129" t="str">
        <f t="shared" si="43"/>
        <v>2022057</v>
      </c>
      <c r="N158" s="129" t="str">
        <f t="shared" si="56"/>
        <v>2022</v>
      </c>
      <c r="O158" s="129">
        <f t="shared" si="57"/>
        <v>5</v>
      </c>
      <c r="P158" s="130">
        <f t="shared" si="58"/>
        <v>0</v>
      </c>
      <c r="Q158" s="130" t="str">
        <f>VLOOKUP(T158,Tableau!C:E,3,0)</f>
        <v>TL</v>
      </c>
      <c r="R158" s="130" t="str">
        <f>VLOOKUP(T158,Tableau!C:G,5,0)</f>
        <v>NAKDİ</v>
      </c>
      <c r="S158" s="131" t="str">
        <f t="shared" si="59"/>
        <v>7</v>
      </c>
      <c r="T158" s="131" t="str">
        <f t="shared" si="60"/>
        <v>700</v>
      </c>
      <c r="V158" s="78">
        <v>202112</v>
      </c>
      <c r="W158" s="78" t="str">
        <f t="shared" si="49"/>
        <v>2021</v>
      </c>
      <c r="X158" s="210" t="s">
        <v>169</v>
      </c>
      <c r="Y158" s="188">
        <f>SUMIFS(Data!$F:$F,Data!$A:$A,Data!$V158,Data!$S:$S,1)</f>
        <v>647958</v>
      </c>
      <c r="Z158" s="189">
        <f>SUMIFS(Data!$F:$F,Data!$A:$A,Data!$V158,Data!$S:$S,7)</f>
        <v>76027</v>
      </c>
      <c r="AA158" s="190">
        <f>SUMIFS(Data!$F:$F,Data!$A:$A,Data!$V158,Data!$S:$S,6)</f>
        <v>0</v>
      </c>
      <c r="AB158" s="189">
        <f>SUMIFS(Data!$G:$G,Data!$A:$A,Data!$V158,Data!$S:$S,1)</f>
        <v>59335</v>
      </c>
      <c r="AC158" s="189">
        <f>SUMIFS(Data!$G:$G,Data!$A:$A,Data!$V158,Data!$S:$S,7)</f>
        <v>59335</v>
      </c>
      <c r="AD158" s="190">
        <f>SUMIFS(Data!$G:$G,Data!$A:$A,Data!$V158,Data!$S:$S,6)</f>
        <v>0</v>
      </c>
      <c r="AE158" s="189">
        <f>+SUMIFS(Data!$H:$H,Data!$A:$A,Data!$V158,Data!$S:$S,1)</f>
        <v>7104832</v>
      </c>
      <c r="AF158" s="189">
        <f>+SUMIFS(Data!$H:$H,Data!$A:$A,Data!$V158,Data!$S:$S,7)</f>
        <v>650948</v>
      </c>
      <c r="AG158" s="190">
        <f>+SUMIFS(Data!$H:$H,Data!$A:$A,Data!$V158,Data!$S:$S,6)</f>
        <v>756000</v>
      </c>
      <c r="AH158" s="189">
        <f t="shared" si="61"/>
        <v>7812125</v>
      </c>
      <c r="AI158" s="189">
        <f t="shared" si="62"/>
        <v>786310</v>
      </c>
      <c r="AJ158" s="190">
        <f t="shared" si="63"/>
        <v>756000</v>
      </c>
      <c r="AK158" s="157">
        <f t="shared" si="64"/>
        <v>8.2942605245051759E-2</v>
      </c>
      <c r="AL158" s="157">
        <f t="shared" si="65"/>
        <v>7.5952445717394432E-3</v>
      </c>
      <c r="AM158" s="211">
        <f t="shared" si="66"/>
        <v>0.90946215018320875</v>
      </c>
    </row>
    <row r="159" spans="1:39" ht="14.25" customHeight="1" x14ac:dyDescent="0.15">
      <c r="A159">
        <v>202204</v>
      </c>
      <c r="B159" t="s">
        <v>3</v>
      </c>
      <c r="C159" t="s">
        <v>389</v>
      </c>
      <c r="D159" t="s">
        <v>383</v>
      </c>
      <c r="E159">
        <v>322465</v>
      </c>
      <c r="F159" t="s">
        <v>384</v>
      </c>
      <c r="G159" t="s">
        <v>384</v>
      </c>
      <c r="H159">
        <v>322465</v>
      </c>
      <c r="I159">
        <v>5095</v>
      </c>
      <c r="J159">
        <v>4587</v>
      </c>
      <c r="K159" t="s">
        <v>414</v>
      </c>
      <c r="M159" s="129" t="str">
        <f t="shared" ref="M159:M245" si="67">A159&amp;S159</f>
        <v>2022041</v>
      </c>
      <c r="N159" s="129" t="str">
        <f t="shared" ref="N159:N245" si="68">LEFT(A159,4)</f>
        <v>2022</v>
      </c>
      <c r="O159" s="129">
        <f t="shared" ref="O159:O245" si="69">VALUE(RIGHT(A159,2))</f>
        <v>4</v>
      </c>
      <c r="P159" s="130">
        <f t="shared" ref="P159:P245" si="70">F159+G159+H159</f>
        <v>322465</v>
      </c>
      <c r="Q159" s="130" t="str">
        <f>VLOOKUP(T159,Tableau!C:E,3,0)</f>
        <v>TL</v>
      </c>
      <c r="R159" s="130" t="str">
        <f>VLOOKUP(T159,Tableau!C:G,5,0)</f>
        <v>NAKDİ</v>
      </c>
      <c r="S159" s="131" t="str">
        <f t="shared" ref="S159:S245" si="71">LEFT(D159,1)</f>
        <v>1</v>
      </c>
      <c r="T159" s="131" t="str">
        <f t="shared" ref="T159:T245" si="72">LEFT(D159,3)</f>
        <v>100</v>
      </c>
      <c r="V159" s="78">
        <v>202201</v>
      </c>
      <c r="W159" s="78">
        <v>2022</v>
      </c>
      <c r="Y159" s="188">
        <f>SUMIFS(Data!$F:$F,Data!$A:$A,Data!$V159,Data!$S:$S,1)</f>
        <v>0</v>
      </c>
      <c r="Z159" s="189">
        <f>SUMIFS(Data!$F:$F,Data!$A:$A,Data!$V159,Data!$S:$S,7)</f>
        <v>0</v>
      </c>
      <c r="AA159" s="190">
        <f>SUMIFS(Data!$F:$F,Data!$A:$A,Data!$V159,Data!$S:$S,6)</f>
        <v>0</v>
      </c>
      <c r="AB159" s="189">
        <f>SUMIFS(Data!$G:$G,Data!$A:$A,Data!$V159,Data!$S:$S,1)</f>
        <v>0</v>
      </c>
      <c r="AC159" s="189">
        <f>SUMIFS(Data!$G:$G,Data!$A:$A,Data!$V159,Data!$S:$S,7)</f>
        <v>0</v>
      </c>
      <c r="AD159" s="190">
        <f>SUMIFS(Data!$G:$G,Data!$A:$A,Data!$V159,Data!$S:$S,6)</f>
        <v>0</v>
      </c>
      <c r="AE159" s="189">
        <f>+SUMIFS(Data!$H:$H,Data!$A:$A,Data!$V159,Data!$S:$S,1)</f>
        <v>0</v>
      </c>
      <c r="AF159" s="189">
        <f>+SUMIFS(Data!$H:$H,Data!$A:$A,Data!$V159,Data!$S:$S,7)</f>
        <v>0</v>
      </c>
      <c r="AG159" s="190">
        <f>+SUMIFS(Data!$H:$H,Data!$A:$A,Data!$V159,Data!$S:$S,6)</f>
        <v>0</v>
      </c>
      <c r="AH159" s="189">
        <f t="shared" ref="AH159:AH222" si="73">Y159+AB159+AE159</f>
        <v>0</v>
      </c>
      <c r="AI159" s="189">
        <f t="shared" ref="AI159:AI222" si="74">Z159+AC159+AF159</f>
        <v>0</v>
      </c>
      <c r="AJ159" s="190">
        <f t="shared" ref="AJ159:AJ222" si="75">AA159+AD159+AG159</f>
        <v>0</v>
      </c>
      <c r="AK159" s="157">
        <f t="shared" ref="AK159:AK222" si="76">IFERROR(Y159/AH159,0)</f>
        <v>0</v>
      </c>
      <c r="AL159" s="157">
        <f t="shared" ref="AL159:AL222" si="77">IFERROR(AB159/AH159,0)</f>
        <v>0</v>
      </c>
      <c r="AM159" s="211">
        <f t="shared" ref="AM159:AM222" si="78">IFERROR(AE159/AH159,0)</f>
        <v>0</v>
      </c>
    </row>
    <row r="160" spans="1:39" ht="14.25" customHeight="1" x14ac:dyDescent="0.15">
      <c r="A160">
        <v>202204</v>
      </c>
      <c r="B160" t="s">
        <v>3</v>
      </c>
      <c r="C160" t="s">
        <v>390</v>
      </c>
      <c r="D160" t="s">
        <v>383</v>
      </c>
      <c r="E160">
        <v>305325</v>
      </c>
      <c r="F160" t="s">
        <v>384</v>
      </c>
      <c r="G160">
        <v>305325</v>
      </c>
      <c r="H160" t="s">
        <v>384</v>
      </c>
      <c r="I160">
        <v>18284</v>
      </c>
      <c r="J160">
        <v>424</v>
      </c>
      <c r="K160" t="s">
        <v>410</v>
      </c>
      <c r="M160" s="129" t="str">
        <f t="shared" si="67"/>
        <v>2022041</v>
      </c>
      <c r="N160" s="129" t="str">
        <f t="shared" si="68"/>
        <v>2022</v>
      </c>
      <c r="O160" s="129">
        <f t="shared" si="69"/>
        <v>4</v>
      </c>
      <c r="P160" s="130">
        <f t="shared" si="70"/>
        <v>305325</v>
      </c>
      <c r="Q160" s="130" t="str">
        <f>VLOOKUP(T160,Tableau!C:E,3,0)</f>
        <v>TL</v>
      </c>
      <c r="R160" s="130" t="str">
        <f>VLOOKUP(T160,Tableau!C:G,5,0)</f>
        <v>NAKDİ</v>
      </c>
      <c r="S160" s="131" t="str">
        <f t="shared" si="71"/>
        <v>1</v>
      </c>
      <c r="T160" s="131" t="str">
        <f t="shared" si="72"/>
        <v>100</v>
      </c>
      <c r="V160" s="78">
        <v>202202</v>
      </c>
      <c r="W160" s="78">
        <v>2022</v>
      </c>
      <c r="Y160" s="188">
        <f>SUMIFS(Data!$F:$F,Data!$A:$A,Data!$V160,Data!$S:$S,1)</f>
        <v>0</v>
      </c>
      <c r="Z160" s="189">
        <f>SUMIFS(Data!$F:$F,Data!$A:$A,Data!$V160,Data!$S:$S,7)</f>
        <v>0</v>
      </c>
      <c r="AA160" s="190">
        <f>SUMIFS(Data!$F:$F,Data!$A:$A,Data!$V160,Data!$S:$S,6)</f>
        <v>0</v>
      </c>
      <c r="AB160" s="189">
        <f>SUMIFS(Data!$G:$G,Data!$A:$A,Data!$V160,Data!$S:$S,1)</f>
        <v>0</v>
      </c>
      <c r="AC160" s="189">
        <f>SUMIFS(Data!$G:$G,Data!$A:$A,Data!$V160,Data!$S:$S,7)</f>
        <v>0</v>
      </c>
      <c r="AD160" s="190">
        <f>SUMIFS(Data!$G:$G,Data!$A:$A,Data!$V160,Data!$S:$S,6)</f>
        <v>0</v>
      </c>
      <c r="AE160" s="189">
        <f>+SUMIFS(Data!$H:$H,Data!$A:$A,Data!$V160,Data!$S:$S,1)</f>
        <v>0</v>
      </c>
      <c r="AF160" s="189">
        <f>+SUMIFS(Data!$H:$H,Data!$A:$A,Data!$V160,Data!$S:$S,7)</f>
        <v>0</v>
      </c>
      <c r="AG160" s="190">
        <f>+SUMIFS(Data!$H:$H,Data!$A:$A,Data!$V160,Data!$S:$S,6)</f>
        <v>0</v>
      </c>
      <c r="AH160" s="189">
        <f t="shared" si="73"/>
        <v>0</v>
      </c>
      <c r="AI160" s="189">
        <f t="shared" si="74"/>
        <v>0</v>
      </c>
      <c r="AJ160" s="190">
        <f t="shared" si="75"/>
        <v>0</v>
      </c>
      <c r="AK160" s="157">
        <f t="shared" si="76"/>
        <v>0</v>
      </c>
      <c r="AL160" s="157">
        <f t="shared" si="77"/>
        <v>0</v>
      </c>
      <c r="AM160" s="211">
        <f t="shared" si="78"/>
        <v>0</v>
      </c>
    </row>
    <row r="161" spans="1:39" ht="14.25" customHeight="1" x14ac:dyDescent="0.15">
      <c r="A161">
        <v>202204</v>
      </c>
      <c r="B161" t="s">
        <v>3</v>
      </c>
      <c r="C161" t="s">
        <v>391</v>
      </c>
      <c r="D161" t="s">
        <v>383</v>
      </c>
      <c r="E161">
        <v>686486</v>
      </c>
      <c r="F161" t="s">
        <v>384</v>
      </c>
      <c r="G161" t="s">
        <v>384</v>
      </c>
      <c r="H161">
        <v>680828</v>
      </c>
      <c r="I161" t="s">
        <v>384</v>
      </c>
      <c r="J161" t="s">
        <v>384</v>
      </c>
      <c r="K161" t="s">
        <v>411</v>
      </c>
      <c r="M161" s="129" t="str">
        <f t="shared" si="67"/>
        <v>2022041</v>
      </c>
      <c r="N161" s="129" t="str">
        <f t="shared" si="68"/>
        <v>2022</v>
      </c>
      <c r="O161" s="129">
        <f t="shared" si="69"/>
        <v>4</v>
      </c>
      <c r="P161" s="130">
        <f t="shared" si="70"/>
        <v>680828</v>
      </c>
      <c r="Q161" s="130" t="str">
        <f>VLOOKUP(T161,Tableau!C:E,3,0)</f>
        <v>TL</v>
      </c>
      <c r="R161" s="130" t="str">
        <f>VLOOKUP(T161,Tableau!C:G,5,0)</f>
        <v>NAKDİ</v>
      </c>
      <c r="S161" s="131" t="str">
        <f t="shared" si="71"/>
        <v>1</v>
      </c>
      <c r="T161" s="131" t="str">
        <f t="shared" si="72"/>
        <v>100</v>
      </c>
      <c r="V161" s="78">
        <v>202203</v>
      </c>
      <c r="W161" s="78">
        <v>2022</v>
      </c>
      <c r="Y161" s="188">
        <f>SUMIFS(Data!$F:$F,Data!$A:$A,Data!$V161,Data!$S:$S,1)</f>
        <v>2614781</v>
      </c>
      <c r="Z161" s="189">
        <f>SUMIFS(Data!$F:$F,Data!$A:$A,Data!$V161,Data!$S:$S,7)</f>
        <v>325039</v>
      </c>
      <c r="AA161" s="190">
        <f>SUMIFS(Data!$F:$F,Data!$A:$A,Data!$V161,Data!$S:$S,6)</f>
        <v>2179355</v>
      </c>
      <c r="AB161" s="189">
        <f>SUMIFS(Data!$G:$G,Data!$A:$A,Data!$V161,Data!$S:$S,1)</f>
        <v>2026714</v>
      </c>
      <c r="AC161" s="189">
        <f>SUMIFS(Data!$G:$G,Data!$A:$A,Data!$V161,Data!$S:$S,7)</f>
        <v>0</v>
      </c>
      <c r="AD161" s="190">
        <f>SUMIFS(Data!$G:$G,Data!$A:$A,Data!$V161,Data!$S:$S,6)</f>
        <v>1687714</v>
      </c>
      <c r="AE161" s="189">
        <f>+SUMIFS(Data!$H:$H,Data!$A:$A,Data!$V161,Data!$S:$S,1)</f>
        <v>8225631</v>
      </c>
      <c r="AF161" s="189">
        <f>+SUMIFS(Data!$H:$H,Data!$A:$A,Data!$V161,Data!$S:$S,7)</f>
        <v>0</v>
      </c>
      <c r="AG161" s="190">
        <f>+SUMIFS(Data!$H:$H,Data!$A:$A,Data!$V161,Data!$S:$S,6)</f>
        <v>1536316</v>
      </c>
      <c r="AH161" s="189">
        <f t="shared" si="73"/>
        <v>12867126</v>
      </c>
      <c r="AI161" s="189">
        <f t="shared" si="74"/>
        <v>325039</v>
      </c>
      <c r="AJ161" s="190">
        <f t="shared" si="75"/>
        <v>5403385</v>
      </c>
      <c r="AK161" s="157">
        <f t="shared" si="76"/>
        <v>0.20321406660663771</v>
      </c>
      <c r="AL161" s="157">
        <f t="shared" si="77"/>
        <v>0.15751100906294072</v>
      </c>
      <c r="AM161" s="211">
        <f t="shared" si="78"/>
        <v>0.63927492433042155</v>
      </c>
    </row>
    <row r="162" spans="1:39" ht="14.25" customHeight="1" x14ac:dyDescent="0.15">
      <c r="A162">
        <v>202204</v>
      </c>
      <c r="B162" t="s">
        <v>3</v>
      </c>
      <c r="C162" t="s">
        <v>386</v>
      </c>
      <c r="D162" t="s">
        <v>383</v>
      </c>
      <c r="E162">
        <v>939108</v>
      </c>
      <c r="F162" t="s">
        <v>384</v>
      </c>
      <c r="G162" t="s">
        <v>384</v>
      </c>
      <c r="H162">
        <v>939108</v>
      </c>
      <c r="I162">
        <v>34639</v>
      </c>
      <c r="J162" t="s">
        <v>384</v>
      </c>
      <c r="K162" t="s">
        <v>414</v>
      </c>
      <c r="M162" s="129" t="str">
        <f t="shared" si="67"/>
        <v>2022041</v>
      </c>
      <c r="N162" s="129" t="str">
        <f t="shared" si="68"/>
        <v>2022</v>
      </c>
      <c r="O162" s="129">
        <f t="shared" si="69"/>
        <v>4</v>
      </c>
      <c r="P162" s="130">
        <f t="shared" si="70"/>
        <v>939108</v>
      </c>
      <c r="Q162" s="130" t="str">
        <f>VLOOKUP(T162,Tableau!C:E,3,0)</f>
        <v>TL</v>
      </c>
      <c r="R162" s="130" t="str">
        <f>VLOOKUP(T162,Tableau!C:G,5,0)</f>
        <v>NAKDİ</v>
      </c>
      <c r="S162" s="131" t="str">
        <f t="shared" si="71"/>
        <v>1</v>
      </c>
      <c r="T162" s="131" t="str">
        <f t="shared" si="72"/>
        <v>100</v>
      </c>
      <c r="V162" s="78">
        <v>202204</v>
      </c>
      <c r="W162" s="78">
        <v>2022</v>
      </c>
      <c r="Y162" s="188">
        <f>SUMIFS(Data!$F:$F,Data!$A:$A,Data!$V162,Data!$S:$S,1)</f>
        <v>176474</v>
      </c>
      <c r="Z162" s="189">
        <f>SUMIFS(Data!$F:$F,Data!$A:$A,Data!$V162,Data!$S:$S,7)</f>
        <v>863358</v>
      </c>
      <c r="AA162" s="190">
        <f>SUMIFS(Data!$F:$F,Data!$A:$A,Data!$V162,Data!$S:$S,6)</f>
        <v>2215123</v>
      </c>
      <c r="AB162" s="189">
        <f>SUMIFS(Data!$G:$G,Data!$A:$A,Data!$V162,Data!$S:$S,1)</f>
        <v>874221</v>
      </c>
      <c r="AC162" s="189">
        <f>SUMIFS(Data!$G:$G,Data!$A:$A,Data!$V162,Data!$S:$S,7)</f>
        <v>0</v>
      </c>
      <c r="AD162" s="190">
        <f>SUMIFS(Data!$G:$G,Data!$A:$A,Data!$V162,Data!$S:$S,6)</f>
        <v>1717531</v>
      </c>
      <c r="AE162" s="189">
        <f>+SUMIFS(Data!$H:$H,Data!$A:$A,Data!$V162,Data!$S:$S,1)</f>
        <v>5132429</v>
      </c>
      <c r="AF162" s="189">
        <f>+SUMIFS(Data!$H:$H,Data!$A:$A,Data!$V162,Data!$S:$S,7)</f>
        <v>1661267</v>
      </c>
      <c r="AG162" s="190">
        <f>+SUMIFS(Data!$H:$H,Data!$A:$A,Data!$V162,Data!$S:$S,6)</f>
        <v>1401397</v>
      </c>
      <c r="AH162" s="189">
        <f t="shared" si="73"/>
        <v>6183124</v>
      </c>
      <c r="AI162" s="189">
        <f t="shared" si="74"/>
        <v>2524625</v>
      </c>
      <c r="AJ162" s="190">
        <f t="shared" si="75"/>
        <v>5334051</v>
      </c>
      <c r="AK162" s="157">
        <f t="shared" si="76"/>
        <v>2.8541235789545868E-2</v>
      </c>
      <c r="AL162" s="157">
        <f t="shared" si="77"/>
        <v>0.14138823675540066</v>
      </c>
      <c r="AM162" s="211">
        <f t="shared" si="78"/>
        <v>0.8300705274550535</v>
      </c>
    </row>
    <row r="163" spans="1:39" ht="14.25" customHeight="1" x14ac:dyDescent="0.15">
      <c r="A163">
        <v>202204</v>
      </c>
      <c r="B163" t="s">
        <v>3</v>
      </c>
      <c r="C163" t="s">
        <v>392</v>
      </c>
      <c r="D163" t="s">
        <v>383</v>
      </c>
      <c r="E163">
        <v>480000</v>
      </c>
      <c r="F163">
        <v>61237</v>
      </c>
      <c r="G163">
        <v>284448</v>
      </c>
      <c r="H163" t="s">
        <v>384</v>
      </c>
      <c r="I163" t="s">
        <v>384</v>
      </c>
      <c r="J163" t="s">
        <v>384</v>
      </c>
      <c r="K163" t="s">
        <v>410</v>
      </c>
      <c r="M163" s="129" t="str">
        <f t="shared" si="67"/>
        <v>2022041</v>
      </c>
      <c r="N163" s="129" t="str">
        <f t="shared" si="68"/>
        <v>2022</v>
      </c>
      <c r="O163" s="129">
        <f t="shared" si="69"/>
        <v>4</v>
      </c>
      <c r="P163" s="130">
        <f t="shared" si="70"/>
        <v>345685</v>
      </c>
      <c r="Q163" s="130" t="str">
        <f>VLOOKUP(T163,Tableau!C:E,3,0)</f>
        <v>TL</v>
      </c>
      <c r="R163" s="130" t="str">
        <f>VLOOKUP(T163,Tableau!C:G,5,0)</f>
        <v>NAKDİ</v>
      </c>
      <c r="S163" s="131" t="str">
        <f t="shared" si="71"/>
        <v>1</v>
      </c>
      <c r="T163" s="131" t="str">
        <f t="shared" si="72"/>
        <v>100</v>
      </c>
      <c r="V163" s="78">
        <v>202205</v>
      </c>
      <c r="W163" s="78">
        <v>2022</v>
      </c>
      <c r="Y163" s="188">
        <f>SUMIFS(Data!$F:$F,Data!$A:$A,Data!$V163,Data!$S:$S,1)</f>
        <v>951940</v>
      </c>
      <c r="Z163" s="189">
        <f>SUMIFS(Data!$F:$F,Data!$A:$A,Data!$V163,Data!$S:$S,7)</f>
        <v>578541</v>
      </c>
      <c r="AA163" s="190">
        <f>SUMIFS(Data!$F:$F,Data!$A:$A,Data!$V163,Data!$S:$S,6)</f>
        <v>0</v>
      </c>
      <c r="AB163" s="189">
        <f>SUMIFS(Data!$G:$G,Data!$A:$A,Data!$V163,Data!$S:$S,1)</f>
        <v>1355397</v>
      </c>
      <c r="AC163" s="189">
        <f>SUMIFS(Data!$G:$G,Data!$A:$A,Data!$V163,Data!$S:$S,7)</f>
        <v>642406</v>
      </c>
      <c r="AD163" s="190">
        <f>SUMIFS(Data!$G:$G,Data!$A:$A,Data!$V163,Data!$S:$S,6)</f>
        <v>0</v>
      </c>
      <c r="AE163" s="189">
        <f>+SUMIFS(Data!$H:$H,Data!$A:$A,Data!$V163,Data!$S:$S,1)</f>
        <v>4153422</v>
      </c>
      <c r="AF163" s="189">
        <f>+SUMIFS(Data!$H:$H,Data!$A:$A,Data!$V163,Data!$S:$S,7)</f>
        <v>890764</v>
      </c>
      <c r="AG163" s="190">
        <f>+SUMIFS(Data!$H:$H,Data!$A:$A,Data!$V163,Data!$S:$S,6)</f>
        <v>559491</v>
      </c>
      <c r="AH163" s="189">
        <f t="shared" si="73"/>
        <v>6460759</v>
      </c>
      <c r="AI163" s="189">
        <f t="shared" si="74"/>
        <v>2111711</v>
      </c>
      <c r="AJ163" s="190">
        <f t="shared" si="75"/>
        <v>559491</v>
      </c>
      <c r="AK163" s="157">
        <f t="shared" si="76"/>
        <v>0.14734182160331316</v>
      </c>
      <c r="AL163" s="157">
        <f t="shared" si="77"/>
        <v>0.20978912849094047</v>
      </c>
      <c r="AM163" s="211">
        <f t="shared" si="78"/>
        <v>0.64286904990574634</v>
      </c>
    </row>
    <row r="164" spans="1:39" ht="14.25" customHeight="1" x14ac:dyDescent="0.15">
      <c r="A164">
        <v>202204</v>
      </c>
      <c r="B164" t="s">
        <v>3</v>
      </c>
      <c r="C164" t="s">
        <v>395</v>
      </c>
      <c r="D164" t="s">
        <v>383</v>
      </c>
      <c r="E164">
        <v>497281</v>
      </c>
      <c r="F164" t="s">
        <v>384</v>
      </c>
      <c r="G164" t="s">
        <v>384</v>
      </c>
      <c r="H164">
        <v>497281</v>
      </c>
      <c r="I164">
        <v>13794</v>
      </c>
      <c r="J164">
        <v>32079</v>
      </c>
      <c r="K164" t="s">
        <v>409</v>
      </c>
      <c r="M164" s="129" t="str">
        <f t="shared" si="67"/>
        <v>2022041</v>
      </c>
      <c r="N164" s="129" t="str">
        <f t="shared" si="68"/>
        <v>2022</v>
      </c>
      <c r="O164" s="129">
        <f t="shared" si="69"/>
        <v>4</v>
      </c>
      <c r="P164" s="130">
        <f t="shared" si="70"/>
        <v>497281</v>
      </c>
      <c r="Q164" s="130" t="str">
        <f>VLOOKUP(T164,Tableau!C:E,3,0)</f>
        <v>TL</v>
      </c>
      <c r="R164" s="130" t="str">
        <f>VLOOKUP(T164,Tableau!C:G,5,0)</f>
        <v>NAKDİ</v>
      </c>
      <c r="S164" s="131" t="str">
        <f t="shared" si="71"/>
        <v>1</v>
      </c>
      <c r="T164" s="131" t="str">
        <f t="shared" si="72"/>
        <v>100</v>
      </c>
      <c r="V164" s="78">
        <v>202206</v>
      </c>
      <c r="W164" s="78">
        <v>2022</v>
      </c>
      <c r="Y164" s="188">
        <f>SUMIFS(Data!$F:$F,Data!$A:$A,Data!$V164,Data!$S:$S,1)</f>
        <v>3962651</v>
      </c>
      <c r="Z164" s="189">
        <f>SUMIFS(Data!$F:$F,Data!$A:$A,Data!$V164,Data!$S:$S,7)</f>
        <v>412881</v>
      </c>
      <c r="AA164" s="190">
        <f>SUMIFS(Data!$F:$F,Data!$A:$A,Data!$V164,Data!$S:$S,6)</f>
        <v>0</v>
      </c>
      <c r="AB164" s="189">
        <f>SUMIFS(Data!$G:$G,Data!$A:$A,Data!$V164,Data!$S:$S,1)</f>
        <v>2224851</v>
      </c>
      <c r="AC164" s="189">
        <f>SUMIFS(Data!$G:$G,Data!$A:$A,Data!$V164,Data!$S:$S,7)</f>
        <v>0</v>
      </c>
      <c r="AD164" s="190">
        <f>SUMIFS(Data!$G:$G,Data!$A:$A,Data!$V164,Data!$S:$S,6)</f>
        <v>0</v>
      </c>
      <c r="AE164" s="189">
        <f>+SUMIFS(Data!$H:$H,Data!$A:$A,Data!$V164,Data!$S:$S,1)</f>
        <v>4695861</v>
      </c>
      <c r="AF164" s="189">
        <f>+SUMIFS(Data!$H:$H,Data!$A:$A,Data!$V164,Data!$S:$S,7)</f>
        <v>3036699</v>
      </c>
      <c r="AG164" s="190">
        <f>+SUMIFS(Data!$H:$H,Data!$A:$A,Data!$V164,Data!$S:$S,6)</f>
        <v>0</v>
      </c>
      <c r="AH164" s="189">
        <f t="shared" si="73"/>
        <v>10883363</v>
      </c>
      <c r="AI164" s="189">
        <f t="shared" si="74"/>
        <v>3449580</v>
      </c>
      <c r="AJ164" s="190">
        <f t="shared" si="75"/>
        <v>0</v>
      </c>
      <c r="AK164" s="157">
        <f t="shared" si="76"/>
        <v>0.3641017027549297</v>
      </c>
      <c r="AL164" s="157">
        <f t="shared" si="77"/>
        <v>0.20442679344610667</v>
      </c>
      <c r="AM164" s="211">
        <f t="shared" si="78"/>
        <v>0.4314715037989636</v>
      </c>
    </row>
    <row r="165" spans="1:39" ht="14.25" customHeight="1" x14ac:dyDescent="0.15">
      <c r="A165">
        <v>202204</v>
      </c>
      <c r="B165" t="s">
        <v>3</v>
      </c>
      <c r="C165" t="s">
        <v>393</v>
      </c>
      <c r="D165" t="s">
        <v>383</v>
      </c>
      <c r="E165">
        <v>613986</v>
      </c>
      <c r="F165" t="s">
        <v>384</v>
      </c>
      <c r="G165" t="s">
        <v>384</v>
      </c>
      <c r="H165">
        <v>613986</v>
      </c>
      <c r="I165">
        <v>7704</v>
      </c>
      <c r="J165" t="s">
        <v>384</v>
      </c>
      <c r="K165" t="s">
        <v>409</v>
      </c>
      <c r="M165" s="129" t="str">
        <f t="shared" si="67"/>
        <v>2022041</v>
      </c>
      <c r="N165" s="129" t="str">
        <f t="shared" si="68"/>
        <v>2022</v>
      </c>
      <c r="O165" s="129">
        <f t="shared" si="69"/>
        <v>4</v>
      </c>
      <c r="P165" s="130">
        <f t="shared" si="70"/>
        <v>613986</v>
      </c>
      <c r="Q165" s="130" t="str">
        <f>VLOOKUP(T165,Tableau!C:E,3,0)</f>
        <v>TL</v>
      </c>
      <c r="R165" s="130" t="str">
        <f>VLOOKUP(T165,Tableau!C:G,5,0)</f>
        <v>NAKDİ</v>
      </c>
      <c r="S165" s="131" t="str">
        <f t="shared" si="71"/>
        <v>1</v>
      </c>
      <c r="T165" s="131" t="str">
        <f t="shared" si="72"/>
        <v>100</v>
      </c>
      <c r="V165" s="78">
        <v>202207</v>
      </c>
      <c r="W165" s="78">
        <v>2022</v>
      </c>
      <c r="Y165" s="188">
        <f>SUMIFS(Data!$F:$F,Data!$A:$A,Data!$V165,Data!$S:$S,1)</f>
        <v>3681905</v>
      </c>
      <c r="Z165" s="189">
        <f>SUMIFS(Data!$F:$F,Data!$A:$A,Data!$V165,Data!$S:$S,7)</f>
        <v>218662</v>
      </c>
      <c r="AA165" s="190">
        <f>SUMIFS(Data!$F:$F,Data!$A:$A,Data!$V165,Data!$S:$S,6)</f>
        <v>2725952</v>
      </c>
      <c r="AB165" s="189">
        <f>SUMIFS(Data!$G:$G,Data!$A:$A,Data!$V165,Data!$S:$S,1)</f>
        <v>2194889</v>
      </c>
      <c r="AC165" s="189">
        <f>SUMIFS(Data!$G:$G,Data!$A:$A,Data!$V165,Data!$S:$S,7)</f>
        <v>0</v>
      </c>
      <c r="AD165" s="190">
        <f>SUMIFS(Data!$G:$G,Data!$A:$A,Data!$V165,Data!$S:$S,6)</f>
        <v>2129402</v>
      </c>
      <c r="AE165" s="189">
        <f>+SUMIFS(Data!$H:$H,Data!$A:$A,Data!$V165,Data!$S:$S,1)</f>
        <v>3353435</v>
      </c>
      <c r="AF165" s="189">
        <f>+SUMIFS(Data!$H:$H,Data!$A:$A,Data!$V165,Data!$S:$S,7)</f>
        <v>0</v>
      </c>
      <c r="AG165" s="190">
        <f>+SUMIFS(Data!$H:$H,Data!$A:$A,Data!$V165,Data!$S:$S,6)</f>
        <v>1144286</v>
      </c>
      <c r="AH165" s="189">
        <f t="shared" si="73"/>
        <v>9230229</v>
      </c>
      <c r="AI165" s="189">
        <f t="shared" si="74"/>
        <v>218662</v>
      </c>
      <c r="AJ165" s="190">
        <f t="shared" si="75"/>
        <v>5999640</v>
      </c>
      <c r="AK165" s="157">
        <f t="shared" si="76"/>
        <v>0.3988963870777204</v>
      </c>
      <c r="AL165" s="157">
        <f t="shared" si="77"/>
        <v>0.2377935585346799</v>
      </c>
      <c r="AM165" s="211">
        <f t="shared" si="78"/>
        <v>0.36331005438759972</v>
      </c>
    </row>
    <row r="166" spans="1:39" ht="14.25" customHeight="1" x14ac:dyDescent="0.15">
      <c r="A166">
        <v>202204</v>
      </c>
      <c r="B166" t="s">
        <v>3</v>
      </c>
      <c r="C166" t="s">
        <v>389</v>
      </c>
      <c r="D166" t="s">
        <v>415</v>
      </c>
      <c r="E166">
        <v>14193</v>
      </c>
      <c r="F166" t="s">
        <v>384</v>
      </c>
      <c r="G166" t="s">
        <v>384</v>
      </c>
      <c r="H166">
        <v>14193</v>
      </c>
      <c r="I166">
        <v>497</v>
      </c>
      <c r="J166" t="s">
        <v>384</v>
      </c>
      <c r="K166" t="s">
        <v>414</v>
      </c>
      <c r="M166" s="129" t="str">
        <f t="shared" si="67"/>
        <v>2022041</v>
      </c>
      <c r="N166" s="129" t="str">
        <f t="shared" si="68"/>
        <v>2022</v>
      </c>
      <c r="O166" s="129">
        <f t="shared" si="69"/>
        <v>4</v>
      </c>
      <c r="P166" s="130">
        <f t="shared" si="70"/>
        <v>14193</v>
      </c>
      <c r="Q166" s="130" t="str">
        <f>VLOOKUP(T166,Tableau!C:E,3,0)</f>
        <v>TL</v>
      </c>
      <c r="R166" s="130" t="str">
        <f>VLOOKUP(T166,Tableau!C:G,5,0)</f>
        <v>YAPILANDIRMA</v>
      </c>
      <c r="S166" s="131" t="str">
        <f t="shared" si="71"/>
        <v>1</v>
      </c>
      <c r="T166" s="131" t="str">
        <f t="shared" si="72"/>
        <v>106</v>
      </c>
      <c r="V166" s="78">
        <v>202208</v>
      </c>
      <c r="W166" s="78">
        <v>2022</v>
      </c>
      <c r="Y166" s="188">
        <f>SUMIFS(Data!$F:$F,Data!$A:$A,Data!$V166,Data!$S:$S,1)</f>
        <v>916978</v>
      </c>
      <c r="Z166" s="189">
        <f>SUMIFS(Data!$F:$F,Data!$A:$A,Data!$V166,Data!$S:$S,7)</f>
        <v>300199</v>
      </c>
      <c r="AA166" s="190">
        <f>SUMIFS(Data!$F:$F,Data!$A:$A,Data!$V166,Data!$S:$S,6)</f>
        <v>0</v>
      </c>
      <c r="AB166" s="189">
        <f>SUMIFS(Data!$G:$G,Data!$A:$A,Data!$V166,Data!$S:$S,1)</f>
        <v>3524239</v>
      </c>
      <c r="AC166" s="189">
        <f>SUMIFS(Data!$G:$G,Data!$A:$A,Data!$V166,Data!$S:$S,7)</f>
        <v>186982</v>
      </c>
      <c r="AD166" s="190">
        <f>SUMIFS(Data!$G:$G,Data!$A:$A,Data!$V166,Data!$S:$S,6)</f>
        <v>0</v>
      </c>
      <c r="AE166" s="189">
        <f>+SUMIFS(Data!$H:$H,Data!$A:$A,Data!$V166,Data!$S:$S,1)</f>
        <v>5555497</v>
      </c>
      <c r="AF166" s="189">
        <f>+SUMIFS(Data!$H:$H,Data!$A:$A,Data!$V166,Data!$S:$S,7)</f>
        <v>3280059</v>
      </c>
      <c r="AG166" s="190">
        <f>+SUMIFS(Data!$H:$H,Data!$A:$A,Data!$V166,Data!$S:$S,6)</f>
        <v>486791</v>
      </c>
      <c r="AH166" s="189">
        <f t="shared" si="73"/>
        <v>9996714</v>
      </c>
      <c r="AI166" s="189">
        <f t="shared" si="74"/>
        <v>3767240</v>
      </c>
      <c r="AJ166" s="190">
        <f t="shared" si="75"/>
        <v>486791</v>
      </c>
      <c r="AK166" s="157">
        <f t="shared" si="76"/>
        <v>9.1727941801676025E-2</v>
      </c>
      <c r="AL166" s="157">
        <f t="shared" si="77"/>
        <v>0.35253974456006243</v>
      </c>
      <c r="AM166" s="211">
        <f t="shared" si="78"/>
        <v>0.55573231363826159</v>
      </c>
    </row>
    <row r="167" spans="1:39" ht="14.25" customHeight="1" x14ac:dyDescent="0.15">
      <c r="A167">
        <v>202204</v>
      </c>
      <c r="B167" t="s">
        <v>3</v>
      </c>
      <c r="C167" t="s">
        <v>390</v>
      </c>
      <c r="D167" t="s">
        <v>415</v>
      </c>
      <c r="E167">
        <v>54000</v>
      </c>
      <c r="F167">
        <v>54000</v>
      </c>
      <c r="G167" t="s">
        <v>384</v>
      </c>
      <c r="H167" t="s">
        <v>384</v>
      </c>
      <c r="I167" t="s">
        <v>384</v>
      </c>
      <c r="J167" t="s">
        <v>384</v>
      </c>
      <c r="K167" t="s">
        <v>410</v>
      </c>
      <c r="M167" s="129" t="str">
        <f t="shared" si="67"/>
        <v>2022041</v>
      </c>
      <c r="N167" s="129" t="str">
        <f t="shared" si="68"/>
        <v>2022</v>
      </c>
      <c r="O167" s="129">
        <f t="shared" si="69"/>
        <v>4</v>
      </c>
      <c r="P167" s="130">
        <f t="shared" si="70"/>
        <v>54000</v>
      </c>
      <c r="Q167" s="130" t="str">
        <f>VLOOKUP(T167,Tableau!C:E,3,0)</f>
        <v>TL</v>
      </c>
      <c r="R167" s="130" t="str">
        <f>VLOOKUP(T167,Tableau!C:G,5,0)</f>
        <v>YAPILANDIRMA</v>
      </c>
      <c r="S167" s="131" t="str">
        <f t="shared" si="71"/>
        <v>1</v>
      </c>
      <c r="T167" s="131" t="str">
        <f t="shared" si="72"/>
        <v>106</v>
      </c>
      <c r="V167" s="78">
        <v>202209</v>
      </c>
      <c r="W167" s="78">
        <v>2022</v>
      </c>
      <c r="Y167" s="188">
        <f>SUMIFS(Data!$F:$F,Data!$A:$A,Data!$V167,Data!$S:$S,1)</f>
        <v>3261756</v>
      </c>
      <c r="Z167" s="189">
        <f>SUMIFS(Data!$F:$F,Data!$A:$A,Data!$V167,Data!$S:$S,7)</f>
        <v>0</v>
      </c>
      <c r="AA167" s="190">
        <f>SUMIFS(Data!$F:$F,Data!$A:$A,Data!$V167,Data!$S:$S,6)</f>
        <v>43545</v>
      </c>
      <c r="AB167" s="189">
        <f>SUMIFS(Data!$G:$G,Data!$A:$A,Data!$V167,Data!$S:$S,1)</f>
        <v>381854</v>
      </c>
      <c r="AC167" s="189">
        <f>SUMIFS(Data!$G:$G,Data!$A:$A,Data!$V167,Data!$S:$S,7)</f>
        <v>0</v>
      </c>
      <c r="AD167" s="190">
        <f>SUMIFS(Data!$G:$G,Data!$A:$A,Data!$V167,Data!$S:$S,6)</f>
        <v>2266012</v>
      </c>
      <c r="AE167" s="189">
        <f>+SUMIFS(Data!$H:$H,Data!$A:$A,Data!$V167,Data!$S:$S,1)</f>
        <v>2479203</v>
      </c>
      <c r="AF167" s="189">
        <f>+SUMIFS(Data!$H:$H,Data!$A:$A,Data!$V167,Data!$S:$S,7)</f>
        <v>0</v>
      </c>
      <c r="AG167" s="190">
        <f>+SUMIFS(Data!$H:$H,Data!$A:$A,Data!$V167,Data!$S:$S,6)</f>
        <v>601507</v>
      </c>
      <c r="AH167" s="189">
        <f t="shared" si="73"/>
        <v>6122813</v>
      </c>
      <c r="AI167" s="189">
        <f t="shared" si="74"/>
        <v>0</v>
      </c>
      <c r="AJ167" s="190">
        <f t="shared" si="75"/>
        <v>2911064</v>
      </c>
      <c r="AK167" s="157">
        <f t="shared" si="76"/>
        <v>0.53272180613714648</v>
      </c>
      <c r="AL167" s="157">
        <f t="shared" si="77"/>
        <v>6.236577860535672E-2</v>
      </c>
      <c r="AM167" s="211">
        <f t="shared" si="78"/>
        <v>0.40491241525749683</v>
      </c>
    </row>
    <row r="168" spans="1:39" ht="14.25" customHeight="1" x14ac:dyDescent="0.15">
      <c r="A168">
        <v>202204</v>
      </c>
      <c r="B168" t="s">
        <v>3</v>
      </c>
      <c r="C168" t="s">
        <v>385</v>
      </c>
      <c r="D168" t="s">
        <v>415</v>
      </c>
      <c r="E168">
        <v>939108</v>
      </c>
      <c r="F168" t="s">
        <v>384</v>
      </c>
      <c r="G168" t="s">
        <v>384</v>
      </c>
      <c r="H168">
        <v>939108</v>
      </c>
      <c r="I168">
        <v>34639</v>
      </c>
      <c r="J168">
        <v>12251</v>
      </c>
      <c r="K168" t="s">
        <v>414</v>
      </c>
      <c r="M168" s="129" t="str">
        <f t="shared" si="67"/>
        <v>2022041</v>
      </c>
      <c r="N168" s="129" t="str">
        <f t="shared" si="68"/>
        <v>2022</v>
      </c>
      <c r="O168" s="129">
        <f t="shared" si="69"/>
        <v>4</v>
      </c>
      <c r="P168" s="130">
        <f t="shared" si="70"/>
        <v>939108</v>
      </c>
      <c r="Q168" s="130" t="str">
        <f>VLOOKUP(T168,Tableau!C:E,3,0)</f>
        <v>TL</v>
      </c>
      <c r="R168" s="130" t="str">
        <f>VLOOKUP(T168,Tableau!C:G,5,0)</f>
        <v>YAPILANDIRMA</v>
      </c>
      <c r="S168" s="131" t="str">
        <f t="shared" si="71"/>
        <v>1</v>
      </c>
      <c r="T168" s="131" t="str">
        <f t="shared" si="72"/>
        <v>106</v>
      </c>
      <c r="V168" s="78">
        <v>202210</v>
      </c>
      <c r="W168" s="78">
        <v>2022</v>
      </c>
      <c r="Y168" s="188">
        <f>SUMIFS(Data!$F:$F,Data!$A:$A,Data!$V168,Data!$S:$S,1)</f>
        <v>3261756</v>
      </c>
      <c r="Z168" s="189">
        <f>SUMIFS(Data!$F:$F,Data!$A:$A,Data!$V168,Data!$S:$S,7)</f>
        <v>0</v>
      </c>
      <c r="AA168" s="190">
        <f>SUMIFS(Data!$F:$F,Data!$A:$A,Data!$V168,Data!$S:$S,6)</f>
        <v>0</v>
      </c>
      <c r="AB168" s="189">
        <f>SUMIFS(Data!$G:$G,Data!$A:$A,Data!$V168,Data!$S:$S,1)</f>
        <v>381854</v>
      </c>
      <c r="AC168" s="189">
        <f>SUMIFS(Data!$G:$G,Data!$A:$A,Data!$V168,Data!$S:$S,7)</f>
        <v>194811</v>
      </c>
      <c r="AD168" s="190">
        <f>SUMIFS(Data!$G:$G,Data!$A:$A,Data!$V168,Data!$S:$S,6)</f>
        <v>157795</v>
      </c>
      <c r="AE168" s="189">
        <f>+SUMIFS(Data!$H:$H,Data!$A:$A,Data!$V168,Data!$S:$S,1)</f>
        <v>2479203</v>
      </c>
      <c r="AF168" s="189">
        <f>+SUMIFS(Data!$H:$H,Data!$A:$A,Data!$V168,Data!$S:$S,7)</f>
        <v>729427</v>
      </c>
      <c r="AG168" s="190">
        <f>+SUMIFS(Data!$H:$H,Data!$A:$A,Data!$V168,Data!$S:$S,6)</f>
        <v>0</v>
      </c>
      <c r="AH168" s="189">
        <f t="shared" si="73"/>
        <v>6122813</v>
      </c>
      <c r="AI168" s="189">
        <f t="shared" si="74"/>
        <v>924238</v>
      </c>
      <c r="AJ168" s="190">
        <f t="shared" si="75"/>
        <v>157795</v>
      </c>
      <c r="AK168" s="157">
        <f t="shared" si="76"/>
        <v>0.53272180613714648</v>
      </c>
      <c r="AL168" s="157">
        <f t="shared" si="77"/>
        <v>6.236577860535672E-2</v>
      </c>
      <c r="AM168" s="211">
        <f t="shared" si="78"/>
        <v>0.40491241525749683</v>
      </c>
    </row>
    <row r="169" spans="1:39" ht="14.25" customHeight="1" x14ac:dyDescent="0.15">
      <c r="A169">
        <v>202204</v>
      </c>
      <c r="B169" t="s">
        <v>3</v>
      </c>
      <c r="C169" t="s">
        <v>386</v>
      </c>
      <c r="D169" t="s">
        <v>415</v>
      </c>
      <c r="E169">
        <v>480000</v>
      </c>
      <c r="F169">
        <v>61237</v>
      </c>
      <c r="G169">
        <v>284448</v>
      </c>
      <c r="H169" t="s">
        <v>384</v>
      </c>
      <c r="I169" t="s">
        <v>384</v>
      </c>
      <c r="J169">
        <v>4850</v>
      </c>
      <c r="K169" t="s">
        <v>414</v>
      </c>
      <c r="M169" s="129" t="str">
        <f t="shared" si="67"/>
        <v>2022041</v>
      </c>
      <c r="N169" s="129" t="str">
        <f t="shared" si="68"/>
        <v>2022</v>
      </c>
      <c r="O169" s="129">
        <f t="shared" si="69"/>
        <v>4</v>
      </c>
      <c r="P169" s="130">
        <f t="shared" si="70"/>
        <v>345685</v>
      </c>
      <c r="Q169" s="130" t="str">
        <f>VLOOKUP(T169,Tableau!C:E,3,0)</f>
        <v>TL</v>
      </c>
      <c r="R169" s="130" t="str">
        <f>VLOOKUP(T169,Tableau!C:G,5,0)</f>
        <v>YAPILANDIRMA</v>
      </c>
      <c r="S169" s="131" t="str">
        <f t="shared" si="71"/>
        <v>1</v>
      </c>
      <c r="T169" s="131" t="str">
        <f t="shared" si="72"/>
        <v>106</v>
      </c>
      <c r="V169" s="78">
        <v>202211</v>
      </c>
      <c r="W169" s="78">
        <v>2022</v>
      </c>
      <c r="Y169" s="188">
        <f>SUMIFS(Data!$F:$F,Data!$A:$A,Data!$V169,Data!$S:$S,1)</f>
        <v>3059979</v>
      </c>
      <c r="Z169" s="189">
        <f>SUMIFS(Data!$F:$F,Data!$A:$A,Data!$V169,Data!$S:$S,7)</f>
        <v>0</v>
      </c>
      <c r="AA169" s="190">
        <f>SUMIFS(Data!$F:$F,Data!$A:$A,Data!$V169,Data!$S:$S,6)</f>
        <v>0</v>
      </c>
      <c r="AB169" s="189">
        <f>SUMIFS(Data!$G:$G,Data!$A:$A,Data!$V169,Data!$S:$S,1)</f>
        <v>3383888</v>
      </c>
      <c r="AC169" s="189">
        <f>SUMIFS(Data!$G:$G,Data!$A:$A,Data!$V169,Data!$S:$S,7)</f>
        <v>352606</v>
      </c>
      <c r="AD169" s="190">
        <f>SUMIFS(Data!$G:$G,Data!$A:$A,Data!$V169,Data!$S:$S,6)</f>
        <v>0</v>
      </c>
      <c r="AE169" s="189">
        <f>+SUMIFS(Data!$H:$H,Data!$A:$A,Data!$V169,Data!$S:$S,1)</f>
        <v>3450850</v>
      </c>
      <c r="AF169" s="189">
        <f>+SUMIFS(Data!$H:$H,Data!$A:$A,Data!$V169,Data!$S:$S,7)</f>
        <v>729427</v>
      </c>
      <c r="AG169" s="190">
        <f>+SUMIFS(Data!$H:$H,Data!$A:$A,Data!$V169,Data!$S:$S,6)</f>
        <v>427638</v>
      </c>
      <c r="AH169" s="189">
        <f t="shared" si="73"/>
        <v>9894717</v>
      </c>
      <c r="AI169" s="189">
        <f t="shared" si="74"/>
        <v>1082033</v>
      </c>
      <c r="AJ169" s="190">
        <f t="shared" si="75"/>
        <v>427638</v>
      </c>
      <c r="AK169" s="157">
        <f t="shared" si="76"/>
        <v>0.30925381696111165</v>
      </c>
      <c r="AL169" s="157">
        <f t="shared" si="77"/>
        <v>0.34198936664888951</v>
      </c>
      <c r="AM169" s="211">
        <f t="shared" si="78"/>
        <v>0.34875681638999884</v>
      </c>
    </row>
    <row r="170" spans="1:39" ht="14.25" customHeight="1" x14ac:dyDescent="0.15">
      <c r="A170">
        <v>202204</v>
      </c>
      <c r="B170" t="s">
        <v>3</v>
      </c>
      <c r="C170" t="s">
        <v>395</v>
      </c>
      <c r="D170" t="s">
        <v>415</v>
      </c>
      <c r="E170">
        <v>497281</v>
      </c>
      <c r="F170" t="s">
        <v>384</v>
      </c>
      <c r="G170" t="s">
        <v>384</v>
      </c>
      <c r="H170">
        <v>497281</v>
      </c>
      <c r="I170">
        <v>13794</v>
      </c>
      <c r="J170">
        <v>4457</v>
      </c>
      <c r="K170" t="s">
        <v>409</v>
      </c>
      <c r="M170" s="129" t="str">
        <f t="shared" si="67"/>
        <v>2022041</v>
      </c>
      <c r="N170" s="129" t="str">
        <f t="shared" si="68"/>
        <v>2022</v>
      </c>
      <c r="O170" s="129">
        <f t="shared" si="69"/>
        <v>4</v>
      </c>
      <c r="P170" s="130">
        <f t="shared" si="70"/>
        <v>497281</v>
      </c>
      <c r="Q170" s="130" t="str">
        <f>VLOOKUP(T170,Tableau!C:E,3,0)</f>
        <v>TL</v>
      </c>
      <c r="R170" s="130" t="str">
        <f>VLOOKUP(T170,Tableau!C:G,5,0)</f>
        <v>YAPILANDIRMA</v>
      </c>
      <c r="S170" s="131" t="str">
        <f t="shared" si="71"/>
        <v>1</v>
      </c>
      <c r="T170" s="131" t="str">
        <f t="shared" si="72"/>
        <v>106</v>
      </c>
      <c r="V170" s="78">
        <v>202212</v>
      </c>
      <c r="W170" s="78">
        <v>2022</v>
      </c>
      <c r="X170" s="210" t="s">
        <v>169</v>
      </c>
      <c r="Y170" s="188">
        <f>SUMIFS(Data!$F:$F,Data!$A:$A,Data!$V170,Data!$S:$S,1)</f>
        <v>3155393</v>
      </c>
      <c r="Z170" s="189">
        <f>SUMIFS(Data!$F:$F,Data!$A:$A,Data!$V170,Data!$S:$S,7)</f>
        <v>242635</v>
      </c>
      <c r="AA170" s="190">
        <f>SUMIFS(Data!$F:$F,Data!$A:$A,Data!$V170,Data!$S:$S,6)</f>
        <v>0</v>
      </c>
      <c r="AB170" s="189">
        <f>SUMIFS(Data!$G:$G,Data!$A:$A,Data!$V170,Data!$S:$S,1)</f>
        <v>3669165</v>
      </c>
      <c r="AC170" s="189">
        <f>SUMIFS(Data!$G:$G,Data!$A:$A,Data!$V170,Data!$S:$S,7)</f>
        <v>106975</v>
      </c>
      <c r="AD170" s="190">
        <f>SUMIFS(Data!$G:$G,Data!$A:$A,Data!$V170,Data!$S:$S,6)</f>
        <v>0</v>
      </c>
      <c r="AE170" s="189">
        <f>+SUMIFS(Data!$H:$H,Data!$A:$A,Data!$V170,Data!$S:$S,1)</f>
        <v>1659921</v>
      </c>
      <c r="AF170" s="189">
        <f>+SUMIFS(Data!$H:$H,Data!$A:$A,Data!$V170,Data!$S:$S,7)</f>
        <v>700791</v>
      </c>
      <c r="AG170" s="190">
        <f>+SUMIFS(Data!$H:$H,Data!$A:$A,Data!$V170,Data!$S:$S,6)</f>
        <v>409234</v>
      </c>
      <c r="AH170" s="189">
        <f t="shared" si="73"/>
        <v>8484479</v>
      </c>
      <c r="AI170" s="189">
        <f t="shared" si="74"/>
        <v>1050401</v>
      </c>
      <c r="AJ170" s="190">
        <f t="shared" si="75"/>
        <v>409234</v>
      </c>
      <c r="AK170" s="157">
        <f t="shared" si="76"/>
        <v>0.37190179856653544</v>
      </c>
      <c r="AL170" s="157">
        <f t="shared" si="77"/>
        <v>0.43245613549164302</v>
      </c>
      <c r="AM170" s="211">
        <f t="shared" si="78"/>
        <v>0.19564206594182154</v>
      </c>
    </row>
    <row r="171" spans="1:39" ht="14.25" customHeight="1" x14ac:dyDescent="0.15">
      <c r="A171">
        <v>202204</v>
      </c>
      <c r="B171" t="s">
        <v>3</v>
      </c>
      <c r="C171" t="s">
        <v>393</v>
      </c>
      <c r="D171" t="s">
        <v>415</v>
      </c>
      <c r="E171">
        <v>613986</v>
      </c>
      <c r="F171" t="s">
        <v>384</v>
      </c>
      <c r="G171" t="s">
        <v>384</v>
      </c>
      <c r="H171">
        <v>613986</v>
      </c>
      <c r="I171">
        <v>7704</v>
      </c>
      <c r="J171">
        <v>5360</v>
      </c>
      <c r="K171" t="s">
        <v>409</v>
      </c>
      <c r="M171" s="129" t="str">
        <f t="shared" si="67"/>
        <v>2022041</v>
      </c>
      <c r="N171" s="129" t="str">
        <f t="shared" si="68"/>
        <v>2022</v>
      </c>
      <c r="O171" s="129">
        <f t="shared" si="69"/>
        <v>4</v>
      </c>
      <c r="P171" s="130">
        <f t="shared" si="70"/>
        <v>613986</v>
      </c>
      <c r="Q171" s="130" t="str">
        <f>VLOOKUP(T171,Tableau!C:E,3,0)</f>
        <v>TL</v>
      </c>
      <c r="R171" s="130" t="str">
        <f>VLOOKUP(T171,Tableau!C:G,5,0)</f>
        <v>YAPILANDIRMA</v>
      </c>
      <c r="S171" s="131" t="str">
        <f t="shared" si="71"/>
        <v>1</v>
      </c>
      <c r="T171" s="131" t="str">
        <f t="shared" si="72"/>
        <v>106</v>
      </c>
      <c r="V171" s="78">
        <v>202301</v>
      </c>
      <c r="W171" s="78">
        <v>2023</v>
      </c>
      <c r="Y171" s="188">
        <f>SUMIFS(Data!$F:$F,Data!$A:$A,Data!$V171,Data!$S:$S,1)</f>
        <v>509797</v>
      </c>
      <c r="Z171" s="189">
        <f>SUMIFS(Data!$F:$F,Data!$A:$A,Data!$V171,Data!$S:$S,7)</f>
        <v>38300</v>
      </c>
      <c r="AA171" s="190">
        <f>SUMIFS(Data!$F:$F,Data!$A:$A,Data!$V171,Data!$S:$S,6)</f>
        <v>2740366</v>
      </c>
      <c r="AB171" s="189">
        <f>SUMIFS(Data!$G:$G,Data!$A:$A,Data!$V171,Data!$S:$S,1)</f>
        <v>678162</v>
      </c>
      <c r="AC171" s="189">
        <f>SUMIFS(Data!$G:$G,Data!$A:$A,Data!$V171,Data!$S:$S,7)</f>
        <v>0</v>
      </c>
      <c r="AD171" s="190">
        <f>SUMIFS(Data!$G:$G,Data!$A:$A,Data!$V171,Data!$S:$S,6)</f>
        <v>2346274</v>
      </c>
      <c r="AE171" s="189">
        <f>+SUMIFS(Data!$H:$H,Data!$A:$A,Data!$V171,Data!$S:$S,1)</f>
        <v>1604511</v>
      </c>
      <c r="AF171" s="189">
        <f>+SUMIFS(Data!$H:$H,Data!$A:$A,Data!$V171,Data!$S:$S,7)</f>
        <v>2392161</v>
      </c>
      <c r="AG171" s="190">
        <f>+SUMIFS(Data!$H:$H,Data!$A:$A,Data!$V171,Data!$S:$S,6)</f>
        <v>0</v>
      </c>
      <c r="AH171" s="189">
        <f t="shared" si="73"/>
        <v>2792470</v>
      </c>
      <c r="AI171" s="189">
        <f t="shared" si="74"/>
        <v>2430461</v>
      </c>
      <c r="AJ171" s="190">
        <f t="shared" si="75"/>
        <v>5086640</v>
      </c>
      <c r="AK171" s="157">
        <f t="shared" si="76"/>
        <v>0.18256131668379608</v>
      </c>
      <c r="AL171" s="157">
        <f t="shared" si="77"/>
        <v>0.24285381758801347</v>
      </c>
      <c r="AM171" s="211">
        <f t="shared" si="78"/>
        <v>0.57458486572819045</v>
      </c>
    </row>
    <row r="172" spans="1:39" ht="14.25" customHeight="1" x14ac:dyDescent="0.15">
      <c r="A172">
        <v>202204</v>
      </c>
      <c r="B172" t="s">
        <v>394</v>
      </c>
      <c r="C172" t="s">
        <v>400</v>
      </c>
      <c r="D172" t="s">
        <v>412</v>
      </c>
      <c r="E172">
        <v>14193</v>
      </c>
      <c r="F172" t="s">
        <v>384</v>
      </c>
      <c r="G172" t="s">
        <v>384</v>
      </c>
      <c r="H172">
        <v>14193</v>
      </c>
      <c r="I172">
        <v>497</v>
      </c>
      <c r="J172">
        <v>696</v>
      </c>
      <c r="K172" t="s">
        <v>396</v>
      </c>
      <c r="M172" s="129" t="str">
        <f t="shared" si="67"/>
        <v>2022041</v>
      </c>
      <c r="N172" s="129" t="str">
        <f t="shared" si="68"/>
        <v>2022</v>
      </c>
      <c r="O172" s="129">
        <f t="shared" si="69"/>
        <v>4</v>
      </c>
      <c r="P172" s="130">
        <f t="shared" si="70"/>
        <v>14193</v>
      </c>
      <c r="Q172" s="130" t="str">
        <f>VLOOKUP(T172,Tableau!C:E,3,0)</f>
        <v>TL</v>
      </c>
      <c r="R172" s="130" t="str">
        <f>VLOOKUP(T172,Tableau!C:G,5,0)</f>
        <v>NAKDİ</v>
      </c>
      <c r="S172" s="131" t="str">
        <f t="shared" si="71"/>
        <v>1</v>
      </c>
      <c r="T172" s="131" t="str">
        <f t="shared" si="72"/>
        <v>132</v>
      </c>
      <c r="V172" s="78">
        <v>202302</v>
      </c>
      <c r="W172" s="78">
        <v>2023</v>
      </c>
      <c r="Y172" s="188">
        <f>SUMIFS(Data!$F:$F,Data!$A:$A,Data!$V172,Data!$S:$S,1)</f>
        <v>299462</v>
      </c>
      <c r="Z172" s="189">
        <f>SUMIFS(Data!$F:$F,Data!$A:$A,Data!$V172,Data!$S:$S,7)</f>
        <v>38300</v>
      </c>
      <c r="AA172" s="190">
        <f>SUMIFS(Data!$F:$F,Data!$A:$A,Data!$V172,Data!$S:$S,6)</f>
        <v>2740366</v>
      </c>
      <c r="AB172" s="189">
        <f>SUMIFS(Data!$G:$G,Data!$A:$A,Data!$V172,Data!$S:$S,1)</f>
        <v>443734</v>
      </c>
      <c r="AC172" s="189">
        <f>SUMIFS(Data!$G:$G,Data!$A:$A,Data!$V172,Data!$S:$S,7)</f>
        <v>0</v>
      </c>
      <c r="AD172" s="190">
        <f>SUMIFS(Data!$G:$G,Data!$A:$A,Data!$V172,Data!$S:$S,6)</f>
        <v>2346274</v>
      </c>
      <c r="AE172" s="189">
        <f>+SUMIFS(Data!$H:$H,Data!$A:$A,Data!$V172,Data!$S:$S,1)</f>
        <v>2232262</v>
      </c>
      <c r="AF172" s="189">
        <f>+SUMIFS(Data!$H:$H,Data!$A:$A,Data!$V172,Data!$S:$S,7)</f>
        <v>2392161</v>
      </c>
      <c r="AG172" s="190">
        <f>+SUMIFS(Data!$H:$H,Data!$A:$A,Data!$V172,Data!$S:$S,6)</f>
        <v>0</v>
      </c>
      <c r="AH172" s="189">
        <f t="shared" si="73"/>
        <v>2975458</v>
      </c>
      <c r="AI172" s="189">
        <f t="shared" si="74"/>
        <v>2430461</v>
      </c>
      <c r="AJ172" s="190">
        <f t="shared" si="75"/>
        <v>5086640</v>
      </c>
      <c r="AK172" s="157">
        <f t="shared" si="76"/>
        <v>0.10064400169654554</v>
      </c>
      <c r="AL172" s="157">
        <f t="shared" si="77"/>
        <v>0.14913132700915288</v>
      </c>
      <c r="AM172" s="211">
        <f t="shared" si="78"/>
        <v>0.75022467129430159</v>
      </c>
    </row>
    <row r="173" spans="1:39" ht="14.25" customHeight="1" x14ac:dyDescent="0.15">
      <c r="A173">
        <v>202204</v>
      </c>
      <c r="B173" t="s">
        <v>3</v>
      </c>
      <c r="C173" t="s">
        <v>389</v>
      </c>
      <c r="D173" t="s">
        <v>401</v>
      </c>
      <c r="E173">
        <v>54000</v>
      </c>
      <c r="F173">
        <v>54000</v>
      </c>
      <c r="G173" t="s">
        <v>384</v>
      </c>
      <c r="H173" t="s">
        <v>384</v>
      </c>
      <c r="I173" t="s">
        <v>384</v>
      </c>
      <c r="J173" t="s">
        <v>384</v>
      </c>
      <c r="K173" t="s">
        <v>414</v>
      </c>
      <c r="M173" s="129" t="str">
        <f t="shared" si="67"/>
        <v>2022042</v>
      </c>
      <c r="N173" s="129" t="str">
        <f t="shared" si="68"/>
        <v>2022</v>
      </c>
      <c r="O173" s="129">
        <f t="shared" si="69"/>
        <v>4</v>
      </c>
      <c r="P173" s="130">
        <f t="shared" si="70"/>
        <v>54000</v>
      </c>
      <c r="Q173" s="130" t="str">
        <f>VLOOKUP(T173,Tableau!C:E,3,0)</f>
        <v>TL</v>
      </c>
      <c r="R173" s="130" t="str">
        <f>VLOOKUP(T173,Tableau!C:G,5,0)</f>
        <v>GAYRİNAKDİ</v>
      </c>
      <c r="S173" s="131" t="str">
        <f t="shared" si="71"/>
        <v>2</v>
      </c>
      <c r="T173" s="131" t="str">
        <f t="shared" si="72"/>
        <v>203</v>
      </c>
      <c r="V173" s="78">
        <v>202303</v>
      </c>
      <c r="W173" s="78">
        <v>2023</v>
      </c>
      <c r="Y173" s="188">
        <f>SUMIFS(Data!$F:$F,Data!$A:$A,Data!$V173,Data!$S:$S,1)</f>
        <v>0</v>
      </c>
      <c r="Z173" s="189">
        <f>SUMIFS(Data!$F:$F,Data!$A:$A,Data!$V173,Data!$S:$S,7)</f>
        <v>0</v>
      </c>
      <c r="AA173" s="190">
        <f>SUMIFS(Data!$F:$F,Data!$A:$A,Data!$V173,Data!$S:$S,6)</f>
        <v>0</v>
      </c>
      <c r="AB173" s="189">
        <f>SUMIFS(Data!$G:$G,Data!$A:$A,Data!$V173,Data!$S:$S,1)</f>
        <v>0</v>
      </c>
      <c r="AC173" s="189">
        <f>SUMIFS(Data!$G:$G,Data!$A:$A,Data!$V173,Data!$S:$S,7)</f>
        <v>0</v>
      </c>
      <c r="AD173" s="190">
        <f>SUMIFS(Data!$G:$G,Data!$A:$A,Data!$V173,Data!$S:$S,6)</f>
        <v>0</v>
      </c>
      <c r="AE173" s="189">
        <f>+SUMIFS(Data!$H:$H,Data!$A:$A,Data!$V173,Data!$S:$S,1)</f>
        <v>0</v>
      </c>
      <c r="AF173" s="189">
        <f>+SUMIFS(Data!$H:$H,Data!$A:$A,Data!$V173,Data!$S:$S,7)</f>
        <v>0</v>
      </c>
      <c r="AG173" s="190">
        <f>+SUMIFS(Data!$H:$H,Data!$A:$A,Data!$V173,Data!$S:$S,6)</f>
        <v>0</v>
      </c>
      <c r="AH173" s="189">
        <f t="shared" si="73"/>
        <v>0</v>
      </c>
      <c r="AI173" s="189">
        <f t="shared" si="74"/>
        <v>0</v>
      </c>
      <c r="AJ173" s="190">
        <f t="shared" si="75"/>
        <v>0</v>
      </c>
      <c r="AK173" s="157">
        <f t="shared" si="76"/>
        <v>0</v>
      </c>
      <c r="AL173" s="157">
        <f t="shared" si="77"/>
        <v>0</v>
      </c>
      <c r="AM173" s="211">
        <f t="shared" si="78"/>
        <v>0</v>
      </c>
    </row>
    <row r="174" spans="1:39" ht="14.25" customHeight="1" x14ac:dyDescent="0.15">
      <c r="A174">
        <v>202204</v>
      </c>
      <c r="B174" t="s">
        <v>3</v>
      </c>
      <c r="C174" t="s">
        <v>391</v>
      </c>
      <c r="D174" t="s">
        <v>401</v>
      </c>
      <c r="E174">
        <v>3600</v>
      </c>
      <c r="F174">
        <v>3600</v>
      </c>
      <c r="G174" t="s">
        <v>384</v>
      </c>
      <c r="H174" t="s">
        <v>384</v>
      </c>
      <c r="I174" t="s">
        <v>384</v>
      </c>
      <c r="J174" t="s">
        <v>384</v>
      </c>
      <c r="K174" t="s">
        <v>411</v>
      </c>
      <c r="M174" s="129" t="str">
        <f t="shared" si="67"/>
        <v>2022042</v>
      </c>
      <c r="N174" s="129" t="str">
        <f t="shared" si="68"/>
        <v>2022</v>
      </c>
      <c r="O174" s="129">
        <f t="shared" si="69"/>
        <v>4</v>
      </c>
      <c r="P174" s="130">
        <f t="shared" si="70"/>
        <v>3600</v>
      </c>
      <c r="Q174" s="130" t="str">
        <f>VLOOKUP(T174,Tableau!C:E,3,0)</f>
        <v>TL</v>
      </c>
      <c r="R174" s="130" t="str">
        <f>VLOOKUP(T174,Tableau!C:G,5,0)</f>
        <v>GAYRİNAKDİ</v>
      </c>
      <c r="S174" s="131" t="str">
        <f t="shared" si="71"/>
        <v>2</v>
      </c>
      <c r="T174" s="131" t="str">
        <f t="shared" si="72"/>
        <v>203</v>
      </c>
      <c r="V174" s="78">
        <v>202304</v>
      </c>
      <c r="W174" s="78">
        <v>2023</v>
      </c>
      <c r="Y174" s="188">
        <f>SUMIFS(Data!$F:$F,Data!$A:$A,Data!$V174,Data!$S:$S,1)</f>
        <v>0</v>
      </c>
      <c r="Z174" s="189">
        <f>SUMIFS(Data!$F:$F,Data!$A:$A,Data!$V174,Data!$S:$S,7)</f>
        <v>0</v>
      </c>
      <c r="AA174" s="190">
        <f>SUMIFS(Data!$F:$F,Data!$A:$A,Data!$V174,Data!$S:$S,6)</f>
        <v>0</v>
      </c>
      <c r="AB174" s="189">
        <f>SUMIFS(Data!$G:$G,Data!$A:$A,Data!$V174,Data!$S:$S,1)</f>
        <v>0</v>
      </c>
      <c r="AC174" s="189">
        <f>SUMIFS(Data!$G:$G,Data!$A:$A,Data!$V174,Data!$S:$S,7)</f>
        <v>0</v>
      </c>
      <c r="AD174" s="190">
        <f>SUMIFS(Data!$G:$G,Data!$A:$A,Data!$V174,Data!$S:$S,6)</f>
        <v>0</v>
      </c>
      <c r="AE174" s="189">
        <f>+SUMIFS(Data!$H:$H,Data!$A:$A,Data!$V174,Data!$S:$S,1)</f>
        <v>0</v>
      </c>
      <c r="AF174" s="189">
        <f>+SUMIFS(Data!$H:$H,Data!$A:$A,Data!$V174,Data!$S:$S,7)</f>
        <v>0</v>
      </c>
      <c r="AG174" s="190">
        <f>+SUMIFS(Data!$H:$H,Data!$A:$A,Data!$V174,Data!$S:$S,6)</f>
        <v>0</v>
      </c>
      <c r="AH174" s="189">
        <f t="shared" si="73"/>
        <v>0</v>
      </c>
      <c r="AI174" s="189">
        <f t="shared" si="74"/>
        <v>0</v>
      </c>
      <c r="AJ174" s="190">
        <f t="shared" si="75"/>
        <v>0</v>
      </c>
      <c r="AK174" s="157">
        <f t="shared" si="76"/>
        <v>0</v>
      </c>
      <c r="AL174" s="157">
        <f t="shared" si="77"/>
        <v>0</v>
      </c>
      <c r="AM174" s="211">
        <f t="shared" si="78"/>
        <v>0</v>
      </c>
    </row>
    <row r="175" spans="1:39" ht="14.25" customHeight="1" x14ac:dyDescent="0.15">
      <c r="A175">
        <v>202204</v>
      </c>
      <c r="B175" t="s">
        <v>3</v>
      </c>
      <c r="C175" t="s">
        <v>397</v>
      </c>
      <c r="D175" t="s">
        <v>403</v>
      </c>
      <c r="E175">
        <v>3583071</v>
      </c>
      <c r="F175">
        <v>765444</v>
      </c>
      <c r="G175" t="s">
        <v>384</v>
      </c>
      <c r="H175">
        <v>1613205</v>
      </c>
      <c r="I175" t="s">
        <v>384</v>
      </c>
      <c r="J175" t="s">
        <v>384</v>
      </c>
      <c r="K175" t="s">
        <v>409</v>
      </c>
      <c r="M175" s="129" t="str">
        <f t="shared" si="67"/>
        <v>2022042</v>
      </c>
      <c r="N175" s="129" t="str">
        <f t="shared" si="68"/>
        <v>2022</v>
      </c>
      <c r="O175" s="129">
        <f t="shared" si="69"/>
        <v>4</v>
      </c>
      <c r="P175" s="130">
        <f t="shared" si="70"/>
        <v>2378649</v>
      </c>
      <c r="Q175" s="130" t="str">
        <f>VLOOKUP(T175,Tableau!C:E,3,0)</f>
        <v>TL</v>
      </c>
      <c r="R175" s="130" t="str">
        <f>VLOOKUP(T175,Tableau!C:G,5,0)</f>
        <v>GAYRİNAKDİ</v>
      </c>
      <c r="S175" s="131" t="str">
        <f t="shared" si="71"/>
        <v>2</v>
      </c>
      <c r="T175" s="131" t="str">
        <f t="shared" si="72"/>
        <v>205</v>
      </c>
      <c r="V175" s="78">
        <v>202305</v>
      </c>
      <c r="W175" s="78">
        <v>2023</v>
      </c>
      <c r="Y175" s="188">
        <f>SUMIFS(Data!$F:$F,Data!$A:$A,Data!$V175,Data!$S:$S,1)</f>
        <v>0</v>
      </c>
      <c r="Z175" s="189">
        <f>SUMIFS(Data!$F:$F,Data!$A:$A,Data!$V175,Data!$S:$S,7)</f>
        <v>0</v>
      </c>
      <c r="AA175" s="190">
        <f>SUMIFS(Data!$F:$F,Data!$A:$A,Data!$V175,Data!$S:$S,6)</f>
        <v>0</v>
      </c>
      <c r="AB175" s="189">
        <f>SUMIFS(Data!$G:$G,Data!$A:$A,Data!$V175,Data!$S:$S,1)</f>
        <v>0</v>
      </c>
      <c r="AC175" s="189">
        <f>SUMIFS(Data!$G:$G,Data!$A:$A,Data!$V175,Data!$S:$S,7)</f>
        <v>0</v>
      </c>
      <c r="AD175" s="190">
        <f>SUMIFS(Data!$G:$G,Data!$A:$A,Data!$V175,Data!$S:$S,6)</f>
        <v>0</v>
      </c>
      <c r="AE175" s="189">
        <f>+SUMIFS(Data!$H:$H,Data!$A:$A,Data!$V175,Data!$S:$S,1)</f>
        <v>0</v>
      </c>
      <c r="AF175" s="189">
        <f>+SUMIFS(Data!$H:$H,Data!$A:$A,Data!$V175,Data!$S:$S,7)</f>
        <v>0</v>
      </c>
      <c r="AG175" s="190">
        <f>+SUMIFS(Data!$H:$H,Data!$A:$A,Data!$V175,Data!$S:$S,6)</f>
        <v>0</v>
      </c>
      <c r="AH175" s="189">
        <f t="shared" si="73"/>
        <v>0</v>
      </c>
      <c r="AI175" s="189">
        <f t="shared" si="74"/>
        <v>0</v>
      </c>
      <c r="AJ175" s="190">
        <f t="shared" si="75"/>
        <v>0</v>
      </c>
      <c r="AK175" s="157">
        <f t="shared" si="76"/>
        <v>0</v>
      </c>
      <c r="AL175" s="157">
        <f t="shared" si="77"/>
        <v>0</v>
      </c>
      <c r="AM175" s="211">
        <f t="shared" si="78"/>
        <v>0</v>
      </c>
    </row>
    <row r="176" spans="1:39" ht="14.25" customHeight="1" x14ac:dyDescent="0.15">
      <c r="A176">
        <v>202204</v>
      </c>
      <c r="B176" t="s">
        <v>407</v>
      </c>
      <c r="C176" t="s">
        <v>388</v>
      </c>
      <c r="D176" t="s">
        <v>408</v>
      </c>
      <c r="E176">
        <v>5334051</v>
      </c>
      <c r="F176">
        <v>2215123</v>
      </c>
      <c r="G176">
        <v>1717531</v>
      </c>
      <c r="H176">
        <v>1401397</v>
      </c>
      <c r="I176" t="s">
        <v>384</v>
      </c>
      <c r="J176">
        <v>30030</v>
      </c>
      <c r="K176" t="s">
        <v>409</v>
      </c>
      <c r="M176" s="129" t="str">
        <f t="shared" si="67"/>
        <v>2022046</v>
      </c>
      <c r="N176" s="129" t="str">
        <f t="shared" si="68"/>
        <v>2022</v>
      </c>
      <c r="O176" s="129">
        <f t="shared" si="69"/>
        <v>4</v>
      </c>
      <c r="P176" s="130">
        <f t="shared" si="70"/>
        <v>5334051</v>
      </c>
      <c r="Q176" s="130" t="str">
        <f>VLOOKUP(T176,Tableau!C:E,3,0)</f>
        <v>YP</v>
      </c>
      <c r="R176" s="130" t="str">
        <f>VLOOKUP(T176,Tableau!C:G,5,0)</f>
        <v>NAKDİ</v>
      </c>
      <c r="S176" s="131" t="str">
        <f t="shared" si="71"/>
        <v>6</v>
      </c>
      <c r="T176" s="131" t="str">
        <f t="shared" si="72"/>
        <v>650</v>
      </c>
      <c r="V176" s="78">
        <v>202306</v>
      </c>
      <c r="W176" s="78">
        <v>2023</v>
      </c>
      <c r="Y176" s="188">
        <f>SUMIFS(Data!$F:$F,Data!$A:$A,Data!$V176,Data!$S:$S,1)</f>
        <v>0</v>
      </c>
      <c r="Z176" s="189">
        <f>SUMIFS(Data!$F:$F,Data!$A:$A,Data!$V176,Data!$S:$S,7)</f>
        <v>0</v>
      </c>
      <c r="AA176" s="190">
        <f>SUMIFS(Data!$F:$F,Data!$A:$A,Data!$V176,Data!$S:$S,6)</f>
        <v>0</v>
      </c>
      <c r="AB176" s="189">
        <f>SUMIFS(Data!$G:$G,Data!$A:$A,Data!$V176,Data!$S:$S,1)</f>
        <v>0</v>
      </c>
      <c r="AC176" s="189">
        <f>SUMIFS(Data!$G:$G,Data!$A:$A,Data!$V176,Data!$S:$S,7)</f>
        <v>0</v>
      </c>
      <c r="AD176" s="190">
        <f>SUMIFS(Data!$G:$G,Data!$A:$A,Data!$V176,Data!$S:$S,6)</f>
        <v>0</v>
      </c>
      <c r="AE176" s="189">
        <f>+SUMIFS(Data!$H:$H,Data!$A:$A,Data!$V176,Data!$S:$S,1)</f>
        <v>0</v>
      </c>
      <c r="AF176" s="189">
        <f>+SUMIFS(Data!$H:$H,Data!$A:$A,Data!$V176,Data!$S:$S,7)</f>
        <v>0</v>
      </c>
      <c r="AG176" s="190">
        <f>+SUMIFS(Data!$H:$H,Data!$A:$A,Data!$V176,Data!$S:$S,6)</f>
        <v>0</v>
      </c>
      <c r="AH176" s="189">
        <f t="shared" si="73"/>
        <v>0</v>
      </c>
      <c r="AI176" s="189">
        <f t="shared" si="74"/>
        <v>0</v>
      </c>
      <c r="AJ176" s="190">
        <f t="shared" si="75"/>
        <v>0</v>
      </c>
      <c r="AK176" s="157">
        <f t="shared" si="76"/>
        <v>0</v>
      </c>
      <c r="AL176" s="157">
        <f t="shared" si="77"/>
        <v>0</v>
      </c>
      <c r="AM176" s="211">
        <f t="shared" si="78"/>
        <v>0</v>
      </c>
    </row>
    <row r="177" spans="1:39" ht="14.25" customHeight="1" x14ac:dyDescent="0.15">
      <c r="A177">
        <v>202204</v>
      </c>
      <c r="B177" t="s">
        <v>404</v>
      </c>
      <c r="C177" t="s">
        <v>398</v>
      </c>
      <c r="D177" t="s">
        <v>406</v>
      </c>
      <c r="E177">
        <v>3600</v>
      </c>
      <c r="F177">
        <v>3600</v>
      </c>
      <c r="G177" t="s">
        <v>384</v>
      </c>
      <c r="H177" t="s">
        <v>384</v>
      </c>
      <c r="I177" t="s">
        <v>384</v>
      </c>
      <c r="J177" t="s">
        <v>384</v>
      </c>
      <c r="K177" t="s">
        <v>409</v>
      </c>
      <c r="M177" s="129" t="str">
        <f t="shared" si="67"/>
        <v>2022047</v>
      </c>
      <c r="N177" s="129" t="str">
        <f t="shared" si="68"/>
        <v>2022</v>
      </c>
      <c r="O177" s="129">
        <f t="shared" si="69"/>
        <v>4</v>
      </c>
      <c r="P177" s="130">
        <f t="shared" si="70"/>
        <v>3600</v>
      </c>
      <c r="Q177" s="130" t="str">
        <f>VLOOKUP(T177,Tableau!C:E,3,0)</f>
        <v>TL</v>
      </c>
      <c r="R177" s="130" t="str">
        <f>VLOOKUP(T177,Tableau!C:G,5,0)</f>
        <v>NAKDİ</v>
      </c>
      <c r="S177" s="131" t="str">
        <f t="shared" si="71"/>
        <v>7</v>
      </c>
      <c r="T177" s="131" t="str">
        <f t="shared" si="72"/>
        <v>700</v>
      </c>
      <c r="V177" s="78">
        <v>202307</v>
      </c>
      <c r="W177" s="78">
        <v>2023</v>
      </c>
      <c r="Y177" s="188">
        <f>SUMIFS(Data!$F:$F,Data!$A:$A,Data!$V177,Data!$S:$S,1)</f>
        <v>0</v>
      </c>
      <c r="Z177" s="189">
        <f>SUMIFS(Data!$F:$F,Data!$A:$A,Data!$V177,Data!$S:$S,7)</f>
        <v>0</v>
      </c>
      <c r="AA177" s="190">
        <f>SUMIFS(Data!$F:$F,Data!$A:$A,Data!$V177,Data!$S:$S,6)</f>
        <v>0</v>
      </c>
      <c r="AB177" s="189">
        <f>SUMIFS(Data!$G:$G,Data!$A:$A,Data!$V177,Data!$S:$S,1)</f>
        <v>0</v>
      </c>
      <c r="AC177" s="189">
        <f>SUMIFS(Data!$G:$G,Data!$A:$A,Data!$V177,Data!$S:$S,7)</f>
        <v>0</v>
      </c>
      <c r="AD177" s="190">
        <f>SUMIFS(Data!$G:$G,Data!$A:$A,Data!$V177,Data!$S:$S,6)</f>
        <v>0</v>
      </c>
      <c r="AE177" s="189">
        <f>+SUMIFS(Data!$H:$H,Data!$A:$A,Data!$V177,Data!$S:$S,1)</f>
        <v>0</v>
      </c>
      <c r="AF177" s="189">
        <f>+SUMIFS(Data!$H:$H,Data!$A:$A,Data!$V177,Data!$S:$S,7)</f>
        <v>0</v>
      </c>
      <c r="AG177" s="190">
        <f>+SUMIFS(Data!$H:$H,Data!$A:$A,Data!$V177,Data!$S:$S,6)</f>
        <v>0</v>
      </c>
      <c r="AH177" s="189">
        <f t="shared" si="73"/>
        <v>0</v>
      </c>
      <c r="AI177" s="189">
        <f t="shared" si="74"/>
        <v>0</v>
      </c>
      <c r="AJ177" s="190">
        <f t="shared" si="75"/>
        <v>0</v>
      </c>
      <c r="AK177" s="157">
        <f t="shared" si="76"/>
        <v>0</v>
      </c>
      <c r="AL177" s="157">
        <f t="shared" si="77"/>
        <v>0</v>
      </c>
      <c r="AM177" s="211">
        <f t="shared" si="78"/>
        <v>0</v>
      </c>
    </row>
    <row r="178" spans="1:39" ht="14.25" customHeight="1" x14ac:dyDescent="0.15">
      <c r="A178">
        <v>202204</v>
      </c>
      <c r="B178" t="s">
        <v>404</v>
      </c>
      <c r="C178" t="s">
        <v>405</v>
      </c>
      <c r="D178" t="s">
        <v>406</v>
      </c>
      <c r="E178">
        <v>57600</v>
      </c>
      <c r="F178">
        <v>57600</v>
      </c>
      <c r="G178" t="s">
        <v>384</v>
      </c>
      <c r="H178" t="s">
        <v>384</v>
      </c>
      <c r="I178" t="s">
        <v>384</v>
      </c>
      <c r="J178" t="s">
        <v>384</v>
      </c>
      <c r="K178" t="s">
        <v>409</v>
      </c>
      <c r="M178" s="129" t="str">
        <f t="shared" si="67"/>
        <v>2022047</v>
      </c>
      <c r="N178" s="129" t="str">
        <f t="shared" si="68"/>
        <v>2022</v>
      </c>
      <c r="O178" s="129">
        <f t="shared" si="69"/>
        <v>4</v>
      </c>
      <c r="P178" s="130">
        <f t="shared" si="70"/>
        <v>57600</v>
      </c>
      <c r="Q178" s="130" t="str">
        <f>VLOOKUP(T178,Tableau!C:E,3,0)</f>
        <v>TL</v>
      </c>
      <c r="R178" s="130" t="str">
        <f>VLOOKUP(T178,Tableau!C:G,5,0)</f>
        <v>NAKDİ</v>
      </c>
      <c r="S178" s="131" t="str">
        <f t="shared" si="71"/>
        <v>7</v>
      </c>
      <c r="T178" s="131" t="str">
        <f t="shared" si="72"/>
        <v>700</v>
      </c>
      <c r="V178" s="78">
        <v>202308</v>
      </c>
      <c r="W178" s="78">
        <v>2023</v>
      </c>
      <c r="Y178" s="188">
        <f>SUMIFS(Data!$F:$F,Data!$A:$A,Data!$V178,Data!$S:$S,1)</f>
        <v>0</v>
      </c>
      <c r="Z178" s="189">
        <f>SUMIFS(Data!$F:$F,Data!$A:$A,Data!$V178,Data!$S:$S,7)</f>
        <v>0</v>
      </c>
      <c r="AA178" s="190">
        <f>SUMIFS(Data!$F:$F,Data!$A:$A,Data!$V178,Data!$S:$S,6)</f>
        <v>0</v>
      </c>
      <c r="AB178" s="189">
        <f>SUMIFS(Data!$G:$G,Data!$A:$A,Data!$V178,Data!$S:$S,1)</f>
        <v>0</v>
      </c>
      <c r="AC178" s="189">
        <f>SUMIFS(Data!$G:$G,Data!$A:$A,Data!$V178,Data!$S:$S,7)</f>
        <v>0</v>
      </c>
      <c r="AD178" s="190">
        <f>SUMIFS(Data!$G:$G,Data!$A:$A,Data!$V178,Data!$S:$S,6)</f>
        <v>0</v>
      </c>
      <c r="AE178" s="189">
        <f>+SUMIFS(Data!$H:$H,Data!$A:$A,Data!$V178,Data!$S:$S,1)</f>
        <v>0</v>
      </c>
      <c r="AF178" s="189">
        <f>+SUMIFS(Data!$H:$H,Data!$A:$A,Data!$V178,Data!$S:$S,7)</f>
        <v>0</v>
      </c>
      <c r="AG178" s="190">
        <f>+SUMIFS(Data!$H:$H,Data!$A:$A,Data!$V178,Data!$S:$S,6)</f>
        <v>0</v>
      </c>
      <c r="AH178" s="189">
        <f t="shared" si="73"/>
        <v>0</v>
      </c>
      <c r="AI178" s="189">
        <f t="shared" si="74"/>
        <v>0</v>
      </c>
      <c r="AJ178" s="190">
        <f t="shared" si="75"/>
        <v>0</v>
      </c>
      <c r="AK178" s="157">
        <f t="shared" si="76"/>
        <v>0</v>
      </c>
      <c r="AL178" s="157">
        <f t="shared" si="77"/>
        <v>0</v>
      </c>
      <c r="AM178" s="211">
        <f t="shared" si="78"/>
        <v>0</v>
      </c>
    </row>
    <row r="179" spans="1:39" ht="14.25" customHeight="1" x14ac:dyDescent="0.15">
      <c r="A179">
        <v>202204</v>
      </c>
      <c r="B179" t="s">
        <v>404</v>
      </c>
      <c r="C179" t="s">
        <v>382</v>
      </c>
      <c r="D179" t="s">
        <v>406</v>
      </c>
      <c r="E179">
        <v>3583071</v>
      </c>
      <c r="F179">
        <v>802158</v>
      </c>
      <c r="G179" t="s">
        <v>384</v>
      </c>
      <c r="H179">
        <v>1661267</v>
      </c>
      <c r="I179" t="s">
        <v>384</v>
      </c>
      <c r="J179" t="s">
        <v>384</v>
      </c>
      <c r="K179" t="s">
        <v>409</v>
      </c>
      <c r="M179" s="129" t="str">
        <f t="shared" si="67"/>
        <v>2022047</v>
      </c>
      <c r="N179" s="129" t="str">
        <f t="shared" si="68"/>
        <v>2022</v>
      </c>
      <c r="O179" s="129">
        <f t="shared" si="69"/>
        <v>4</v>
      </c>
      <c r="P179" s="130">
        <f t="shared" si="70"/>
        <v>2463425</v>
      </c>
      <c r="Q179" s="130" t="str">
        <f>VLOOKUP(T179,Tableau!C:E,3,0)</f>
        <v>TL</v>
      </c>
      <c r="R179" s="130" t="str">
        <f>VLOOKUP(T179,Tableau!C:G,5,0)</f>
        <v>NAKDİ</v>
      </c>
      <c r="S179" s="131" t="str">
        <f t="shared" si="71"/>
        <v>7</v>
      </c>
      <c r="T179" s="131" t="str">
        <f t="shared" si="72"/>
        <v>700</v>
      </c>
      <c r="V179" s="78">
        <v>202309</v>
      </c>
      <c r="W179" s="78">
        <v>2023</v>
      </c>
      <c r="Y179" s="188">
        <f>SUMIFS(Data!$F:$F,Data!$A:$A,Data!$V179,Data!$S:$S,1)</f>
        <v>0</v>
      </c>
      <c r="Z179" s="189">
        <f>SUMIFS(Data!$F:$F,Data!$A:$A,Data!$V179,Data!$S:$S,7)</f>
        <v>0</v>
      </c>
      <c r="AA179" s="190">
        <f>SUMIFS(Data!$F:$F,Data!$A:$A,Data!$V179,Data!$S:$S,6)</f>
        <v>0</v>
      </c>
      <c r="AB179" s="189">
        <f>SUMIFS(Data!$G:$G,Data!$A:$A,Data!$V179,Data!$S:$S,1)</f>
        <v>0</v>
      </c>
      <c r="AC179" s="189">
        <f>SUMIFS(Data!$G:$G,Data!$A:$A,Data!$V179,Data!$S:$S,7)</f>
        <v>0</v>
      </c>
      <c r="AD179" s="190">
        <f>SUMIFS(Data!$G:$G,Data!$A:$A,Data!$V179,Data!$S:$S,6)</f>
        <v>0</v>
      </c>
      <c r="AE179" s="189">
        <f>+SUMIFS(Data!$H:$H,Data!$A:$A,Data!$V179,Data!$S:$S,1)</f>
        <v>0</v>
      </c>
      <c r="AF179" s="189">
        <f>+SUMIFS(Data!$H:$H,Data!$A:$A,Data!$V179,Data!$S:$S,7)</f>
        <v>0</v>
      </c>
      <c r="AG179" s="190">
        <f>+SUMIFS(Data!$H:$H,Data!$A:$A,Data!$V179,Data!$S:$S,6)</f>
        <v>0</v>
      </c>
      <c r="AH179" s="189">
        <f t="shared" si="73"/>
        <v>0</v>
      </c>
      <c r="AI179" s="189">
        <f t="shared" si="74"/>
        <v>0</v>
      </c>
      <c r="AJ179" s="190">
        <f t="shared" si="75"/>
        <v>0</v>
      </c>
      <c r="AK179" s="157">
        <f t="shared" si="76"/>
        <v>0</v>
      </c>
      <c r="AL179" s="157">
        <f t="shared" si="77"/>
        <v>0</v>
      </c>
      <c r="AM179" s="211">
        <f t="shared" si="78"/>
        <v>0</v>
      </c>
    </row>
    <row r="180" spans="1:39" ht="14.25" customHeight="1" x14ac:dyDescent="0.15">
      <c r="A180">
        <v>202203</v>
      </c>
      <c r="B180" t="s">
        <v>3</v>
      </c>
      <c r="C180" t="s">
        <v>390</v>
      </c>
      <c r="D180" t="s">
        <v>383</v>
      </c>
      <c r="E180">
        <v>5403385</v>
      </c>
      <c r="F180">
        <v>2179355</v>
      </c>
      <c r="G180">
        <v>1687714</v>
      </c>
      <c r="H180">
        <v>1536316</v>
      </c>
      <c r="I180" t="s">
        <v>384</v>
      </c>
      <c r="J180">
        <v>1</v>
      </c>
      <c r="K180" t="s">
        <v>410</v>
      </c>
      <c r="M180" s="129" t="str">
        <f t="shared" si="67"/>
        <v>2022031</v>
      </c>
      <c r="N180" s="129" t="str">
        <f t="shared" si="68"/>
        <v>2022</v>
      </c>
      <c r="O180" s="129">
        <f t="shared" si="69"/>
        <v>3</v>
      </c>
      <c r="P180" s="130">
        <f t="shared" si="70"/>
        <v>5403385</v>
      </c>
      <c r="Q180" s="130" t="str">
        <f>VLOOKUP(T180,Tableau!C:E,3,0)</f>
        <v>TL</v>
      </c>
      <c r="R180" s="130" t="str">
        <f>VLOOKUP(T180,Tableau!C:G,5,0)</f>
        <v>NAKDİ</v>
      </c>
      <c r="S180" s="131" t="str">
        <f t="shared" si="71"/>
        <v>1</v>
      </c>
      <c r="T180" s="131" t="str">
        <f t="shared" si="72"/>
        <v>100</v>
      </c>
      <c r="V180" s="78">
        <v>202310</v>
      </c>
      <c r="W180" s="78">
        <v>2023</v>
      </c>
      <c r="Y180" s="188">
        <f>SUMIFS(Data!$F:$F,Data!$A:$A,Data!$V180,Data!$S:$S,1)</f>
        <v>0</v>
      </c>
      <c r="Z180" s="189">
        <f>SUMIFS(Data!$F:$F,Data!$A:$A,Data!$V180,Data!$S:$S,7)</f>
        <v>0</v>
      </c>
      <c r="AA180" s="190">
        <f>SUMIFS(Data!$F:$F,Data!$A:$A,Data!$V180,Data!$S:$S,6)</f>
        <v>0</v>
      </c>
      <c r="AB180" s="189">
        <f>SUMIFS(Data!$G:$G,Data!$A:$A,Data!$V180,Data!$S:$S,1)</f>
        <v>0</v>
      </c>
      <c r="AC180" s="189">
        <f>SUMIFS(Data!$G:$G,Data!$A:$A,Data!$V180,Data!$S:$S,7)</f>
        <v>0</v>
      </c>
      <c r="AD180" s="190">
        <f>SUMIFS(Data!$G:$G,Data!$A:$A,Data!$V180,Data!$S:$S,6)</f>
        <v>0</v>
      </c>
      <c r="AE180" s="189">
        <f>+SUMIFS(Data!$H:$H,Data!$A:$A,Data!$V180,Data!$S:$S,1)</f>
        <v>0</v>
      </c>
      <c r="AF180" s="189">
        <f>+SUMIFS(Data!$H:$H,Data!$A:$A,Data!$V180,Data!$S:$S,7)</f>
        <v>0</v>
      </c>
      <c r="AG180" s="190">
        <f>+SUMIFS(Data!$H:$H,Data!$A:$A,Data!$V180,Data!$S:$S,6)</f>
        <v>0</v>
      </c>
      <c r="AH180" s="189">
        <f t="shared" si="73"/>
        <v>0</v>
      </c>
      <c r="AI180" s="189">
        <f t="shared" si="74"/>
        <v>0</v>
      </c>
      <c r="AJ180" s="190">
        <f t="shared" si="75"/>
        <v>0</v>
      </c>
      <c r="AK180" s="157">
        <f t="shared" si="76"/>
        <v>0</v>
      </c>
      <c r="AL180" s="157">
        <f t="shared" si="77"/>
        <v>0</v>
      </c>
      <c r="AM180" s="211">
        <f t="shared" si="78"/>
        <v>0</v>
      </c>
    </row>
    <row r="181" spans="1:39" ht="14.25" customHeight="1" x14ac:dyDescent="0.15">
      <c r="A181">
        <v>202203</v>
      </c>
      <c r="B181" t="s">
        <v>3</v>
      </c>
      <c r="C181" t="s">
        <v>386</v>
      </c>
      <c r="D181" t="s">
        <v>383</v>
      </c>
      <c r="E181">
        <v>750000</v>
      </c>
      <c r="F181" t="s">
        <v>384</v>
      </c>
      <c r="G181" t="s">
        <v>384</v>
      </c>
      <c r="H181" t="s">
        <v>384</v>
      </c>
      <c r="I181" t="s">
        <v>384</v>
      </c>
      <c r="J181" t="s">
        <v>384</v>
      </c>
      <c r="K181" t="s">
        <v>414</v>
      </c>
      <c r="M181" s="129" t="str">
        <f t="shared" si="67"/>
        <v>2022031</v>
      </c>
      <c r="N181" s="129" t="str">
        <f t="shared" si="68"/>
        <v>2022</v>
      </c>
      <c r="O181" s="129">
        <f t="shared" si="69"/>
        <v>3</v>
      </c>
      <c r="P181" s="130">
        <f t="shared" si="70"/>
        <v>0</v>
      </c>
      <c r="Q181" s="130" t="str">
        <f>VLOOKUP(T181,Tableau!C:E,3,0)</f>
        <v>TL</v>
      </c>
      <c r="R181" s="130" t="str">
        <f>VLOOKUP(T181,Tableau!C:G,5,0)</f>
        <v>NAKDİ</v>
      </c>
      <c r="S181" s="131" t="str">
        <f t="shared" si="71"/>
        <v>1</v>
      </c>
      <c r="T181" s="131" t="str">
        <f t="shared" si="72"/>
        <v>100</v>
      </c>
      <c r="V181" s="78">
        <v>202311</v>
      </c>
      <c r="W181" s="78">
        <v>2023</v>
      </c>
      <c r="Y181" s="188">
        <f>SUMIFS(Data!$F:$F,Data!$A:$A,Data!$V181,Data!$S:$S,1)</f>
        <v>0</v>
      </c>
      <c r="Z181" s="189">
        <f>SUMIFS(Data!$F:$F,Data!$A:$A,Data!$V181,Data!$S:$S,7)</f>
        <v>0</v>
      </c>
      <c r="AA181" s="190">
        <f>SUMIFS(Data!$F:$F,Data!$A:$A,Data!$V181,Data!$S:$S,6)</f>
        <v>0</v>
      </c>
      <c r="AB181" s="189">
        <f>SUMIFS(Data!$G:$G,Data!$A:$A,Data!$V181,Data!$S:$S,1)</f>
        <v>0</v>
      </c>
      <c r="AC181" s="189">
        <f>SUMIFS(Data!$G:$G,Data!$A:$A,Data!$V181,Data!$S:$S,7)</f>
        <v>0</v>
      </c>
      <c r="AD181" s="190">
        <f>SUMIFS(Data!$G:$G,Data!$A:$A,Data!$V181,Data!$S:$S,6)</f>
        <v>0</v>
      </c>
      <c r="AE181" s="189">
        <f>+SUMIFS(Data!$H:$H,Data!$A:$A,Data!$V181,Data!$S:$S,1)</f>
        <v>0</v>
      </c>
      <c r="AF181" s="189">
        <f>+SUMIFS(Data!$H:$H,Data!$A:$A,Data!$V181,Data!$S:$S,7)</f>
        <v>0</v>
      </c>
      <c r="AG181" s="190">
        <f>+SUMIFS(Data!$H:$H,Data!$A:$A,Data!$V181,Data!$S:$S,6)</f>
        <v>0</v>
      </c>
      <c r="AH181" s="189">
        <f t="shared" si="73"/>
        <v>0</v>
      </c>
      <c r="AI181" s="189">
        <f t="shared" si="74"/>
        <v>0</v>
      </c>
      <c r="AJ181" s="190">
        <f t="shared" si="75"/>
        <v>0</v>
      </c>
      <c r="AK181" s="157">
        <f t="shared" si="76"/>
        <v>0</v>
      </c>
      <c r="AL181" s="157">
        <f t="shared" si="77"/>
        <v>0</v>
      </c>
      <c r="AM181" s="211">
        <f t="shared" si="78"/>
        <v>0</v>
      </c>
    </row>
    <row r="182" spans="1:39" ht="14.25" customHeight="1" x14ac:dyDescent="0.15">
      <c r="A182">
        <v>202203</v>
      </c>
      <c r="B182" t="s">
        <v>3</v>
      </c>
      <c r="C182" t="s">
        <v>393</v>
      </c>
      <c r="D182" t="s">
        <v>383</v>
      </c>
      <c r="E182">
        <v>500000</v>
      </c>
      <c r="F182">
        <v>209356</v>
      </c>
      <c r="G182" t="s">
        <v>384</v>
      </c>
      <c r="H182" t="s">
        <v>384</v>
      </c>
      <c r="I182" t="s">
        <v>384</v>
      </c>
      <c r="J182">
        <v>750</v>
      </c>
      <c r="K182" t="s">
        <v>409</v>
      </c>
      <c r="M182" s="129" t="str">
        <f t="shared" si="67"/>
        <v>2022031</v>
      </c>
      <c r="N182" s="129" t="str">
        <f t="shared" si="68"/>
        <v>2022</v>
      </c>
      <c r="O182" s="129">
        <f t="shared" si="69"/>
        <v>3</v>
      </c>
      <c r="P182" s="130">
        <f t="shared" si="70"/>
        <v>209356</v>
      </c>
      <c r="Q182" s="130" t="str">
        <f>VLOOKUP(T182,Tableau!C:E,3,0)</f>
        <v>TL</v>
      </c>
      <c r="R182" s="130" t="str">
        <f>VLOOKUP(T182,Tableau!C:G,5,0)</f>
        <v>NAKDİ</v>
      </c>
      <c r="S182" s="131" t="str">
        <f t="shared" si="71"/>
        <v>1</v>
      </c>
      <c r="T182" s="131" t="str">
        <f t="shared" si="72"/>
        <v>100</v>
      </c>
      <c r="V182" s="78">
        <v>202312</v>
      </c>
      <c r="W182" s="78">
        <v>2023</v>
      </c>
      <c r="X182" s="210" t="s">
        <v>169</v>
      </c>
      <c r="Y182" s="188">
        <f>SUMIFS(Data!$F:$F,Data!$A:$A,Data!$V182,Data!$S:$S,1)</f>
        <v>0</v>
      </c>
      <c r="Z182" s="189">
        <f>SUMIFS(Data!$F:$F,Data!$A:$A,Data!$V182,Data!$S:$S,7)</f>
        <v>0</v>
      </c>
      <c r="AA182" s="190">
        <f>SUMIFS(Data!$F:$F,Data!$A:$A,Data!$V182,Data!$S:$S,6)</f>
        <v>0</v>
      </c>
      <c r="AB182" s="189">
        <f>SUMIFS(Data!$G:$G,Data!$A:$A,Data!$V182,Data!$S:$S,1)</f>
        <v>0</v>
      </c>
      <c r="AC182" s="189">
        <f>SUMIFS(Data!$G:$G,Data!$A:$A,Data!$V182,Data!$S:$S,7)</f>
        <v>0</v>
      </c>
      <c r="AD182" s="190">
        <f>SUMIFS(Data!$G:$G,Data!$A:$A,Data!$V182,Data!$S:$S,6)</f>
        <v>0</v>
      </c>
      <c r="AE182" s="189">
        <f>+SUMIFS(Data!$H:$H,Data!$A:$A,Data!$V182,Data!$S:$S,1)</f>
        <v>0</v>
      </c>
      <c r="AF182" s="189">
        <f>+SUMIFS(Data!$H:$H,Data!$A:$A,Data!$V182,Data!$S:$S,7)</f>
        <v>0</v>
      </c>
      <c r="AG182" s="190">
        <f>+SUMIFS(Data!$H:$H,Data!$A:$A,Data!$V182,Data!$S:$S,6)</f>
        <v>0</v>
      </c>
      <c r="AH182" s="189">
        <f t="shared" si="73"/>
        <v>0</v>
      </c>
      <c r="AI182" s="189">
        <f t="shared" si="74"/>
        <v>0</v>
      </c>
      <c r="AJ182" s="190">
        <f t="shared" si="75"/>
        <v>0</v>
      </c>
      <c r="AK182" s="157">
        <f t="shared" si="76"/>
        <v>0</v>
      </c>
      <c r="AL182" s="157">
        <f t="shared" si="77"/>
        <v>0</v>
      </c>
      <c r="AM182" s="211">
        <f t="shared" si="78"/>
        <v>0</v>
      </c>
    </row>
    <row r="183" spans="1:39" ht="14.25" customHeight="1" x14ac:dyDescent="0.15">
      <c r="A183">
        <v>202203</v>
      </c>
      <c r="B183" t="s">
        <v>3</v>
      </c>
      <c r="C183" t="s">
        <v>395</v>
      </c>
      <c r="D183" t="s">
        <v>383</v>
      </c>
      <c r="E183">
        <v>750000</v>
      </c>
      <c r="F183">
        <v>115683</v>
      </c>
      <c r="G183" t="s">
        <v>384</v>
      </c>
      <c r="H183" t="s">
        <v>384</v>
      </c>
      <c r="I183" t="s">
        <v>384</v>
      </c>
      <c r="J183" t="s">
        <v>384</v>
      </c>
      <c r="K183" t="s">
        <v>409</v>
      </c>
      <c r="M183" s="129" t="str">
        <f t="shared" si="67"/>
        <v>2022031</v>
      </c>
      <c r="N183" s="129" t="str">
        <f t="shared" si="68"/>
        <v>2022</v>
      </c>
      <c r="O183" s="129">
        <f t="shared" si="69"/>
        <v>3</v>
      </c>
      <c r="P183" s="130">
        <f t="shared" si="70"/>
        <v>115683</v>
      </c>
      <c r="Q183" s="130" t="str">
        <f>VLOOKUP(T183,Tableau!C:E,3,0)</f>
        <v>TL</v>
      </c>
      <c r="R183" s="130" t="str">
        <f>VLOOKUP(T183,Tableau!C:G,5,0)</f>
        <v>NAKDİ</v>
      </c>
      <c r="S183" s="131" t="str">
        <f t="shared" si="71"/>
        <v>1</v>
      </c>
      <c r="T183" s="131" t="str">
        <f t="shared" si="72"/>
        <v>100</v>
      </c>
      <c r="V183" s="78">
        <v>202401</v>
      </c>
      <c r="W183" s="78">
        <v>2024</v>
      </c>
      <c r="Y183" s="188">
        <f>SUMIFS(Data!$F:$F,Data!$A:$A,Data!$V183,Data!$S:$S,1)</f>
        <v>0</v>
      </c>
      <c r="Z183" s="189">
        <f>SUMIFS(Data!$F:$F,Data!$A:$A,Data!$V183,Data!$S:$S,7)</f>
        <v>0</v>
      </c>
      <c r="AA183" s="190">
        <f>SUMIFS(Data!$F:$F,Data!$A:$A,Data!$V183,Data!$S:$S,6)</f>
        <v>0</v>
      </c>
      <c r="AB183" s="189">
        <f>SUMIFS(Data!$G:$G,Data!$A:$A,Data!$V183,Data!$S:$S,1)</f>
        <v>0</v>
      </c>
      <c r="AC183" s="189">
        <f>SUMIFS(Data!$G:$G,Data!$A:$A,Data!$V183,Data!$S:$S,7)</f>
        <v>0</v>
      </c>
      <c r="AD183" s="190">
        <f>SUMIFS(Data!$G:$G,Data!$A:$A,Data!$V183,Data!$S:$S,6)</f>
        <v>0</v>
      </c>
      <c r="AE183" s="189">
        <f>+SUMIFS(Data!$H:$H,Data!$A:$A,Data!$V183,Data!$S:$S,1)</f>
        <v>0</v>
      </c>
      <c r="AF183" s="189">
        <f>+SUMIFS(Data!$H:$H,Data!$A:$A,Data!$V183,Data!$S:$S,7)</f>
        <v>0</v>
      </c>
      <c r="AG183" s="190">
        <f>+SUMIFS(Data!$H:$H,Data!$A:$A,Data!$V183,Data!$S:$S,6)</f>
        <v>0</v>
      </c>
      <c r="AH183" s="189">
        <f t="shared" si="73"/>
        <v>0</v>
      </c>
      <c r="AI183" s="189">
        <f t="shared" si="74"/>
        <v>0</v>
      </c>
      <c r="AJ183" s="190">
        <f t="shared" si="75"/>
        <v>0</v>
      </c>
      <c r="AK183" s="157">
        <f t="shared" si="76"/>
        <v>0</v>
      </c>
      <c r="AL183" s="157">
        <f t="shared" si="77"/>
        <v>0</v>
      </c>
      <c r="AM183" s="211">
        <f t="shared" si="78"/>
        <v>0</v>
      </c>
    </row>
    <row r="184" spans="1:39" ht="14.25" customHeight="1" x14ac:dyDescent="0.15">
      <c r="A184">
        <v>202203</v>
      </c>
      <c r="B184" t="s">
        <v>3</v>
      </c>
      <c r="C184" t="s">
        <v>391</v>
      </c>
      <c r="D184" t="s">
        <v>383</v>
      </c>
      <c r="E184">
        <v>3879962</v>
      </c>
      <c r="F184" t="s">
        <v>384</v>
      </c>
      <c r="G184" t="s">
        <v>384</v>
      </c>
      <c r="H184">
        <v>3533020</v>
      </c>
      <c r="I184">
        <v>158788</v>
      </c>
      <c r="J184">
        <v>3909</v>
      </c>
      <c r="K184" t="s">
        <v>411</v>
      </c>
      <c r="M184" s="129" t="str">
        <f t="shared" si="67"/>
        <v>2022031</v>
      </c>
      <c r="N184" s="129" t="str">
        <f t="shared" si="68"/>
        <v>2022</v>
      </c>
      <c r="O184" s="129">
        <f t="shared" si="69"/>
        <v>3</v>
      </c>
      <c r="P184" s="130">
        <f t="shared" si="70"/>
        <v>3533020</v>
      </c>
      <c r="Q184" s="130" t="str">
        <f>VLOOKUP(T184,Tableau!C:E,3,0)</f>
        <v>TL</v>
      </c>
      <c r="R184" s="130" t="str">
        <f>VLOOKUP(T184,Tableau!C:G,5,0)</f>
        <v>NAKDİ</v>
      </c>
      <c r="S184" s="131" t="str">
        <f t="shared" si="71"/>
        <v>1</v>
      </c>
      <c r="T184" s="131" t="str">
        <f t="shared" si="72"/>
        <v>100</v>
      </c>
      <c r="V184" s="78">
        <v>202402</v>
      </c>
      <c r="W184" s="78">
        <v>2024</v>
      </c>
      <c r="Y184" s="188">
        <f>SUMIFS(Data!$F:$F,Data!$A:$A,Data!$V184,Data!$S:$S,1)</f>
        <v>0</v>
      </c>
      <c r="Z184" s="189">
        <f>SUMIFS(Data!$F:$F,Data!$A:$A,Data!$V184,Data!$S:$S,7)</f>
        <v>0</v>
      </c>
      <c r="AA184" s="190">
        <f>SUMIFS(Data!$F:$F,Data!$A:$A,Data!$V184,Data!$S:$S,6)</f>
        <v>0</v>
      </c>
      <c r="AB184" s="189">
        <f>SUMIFS(Data!$G:$G,Data!$A:$A,Data!$V184,Data!$S:$S,1)</f>
        <v>0</v>
      </c>
      <c r="AC184" s="189">
        <f>SUMIFS(Data!$G:$G,Data!$A:$A,Data!$V184,Data!$S:$S,7)</f>
        <v>0</v>
      </c>
      <c r="AD184" s="190">
        <f>SUMIFS(Data!$G:$G,Data!$A:$A,Data!$V184,Data!$S:$S,6)</f>
        <v>0</v>
      </c>
      <c r="AE184" s="189">
        <f>+SUMIFS(Data!$H:$H,Data!$A:$A,Data!$V184,Data!$S:$S,1)</f>
        <v>0</v>
      </c>
      <c r="AF184" s="189">
        <f>+SUMIFS(Data!$H:$H,Data!$A:$A,Data!$V184,Data!$S:$S,7)</f>
        <v>0</v>
      </c>
      <c r="AG184" s="190">
        <f>+SUMIFS(Data!$H:$H,Data!$A:$A,Data!$V184,Data!$S:$S,6)</f>
        <v>0</v>
      </c>
      <c r="AH184" s="189">
        <f t="shared" si="73"/>
        <v>0</v>
      </c>
      <c r="AI184" s="189">
        <f t="shared" si="74"/>
        <v>0</v>
      </c>
      <c r="AJ184" s="190">
        <f t="shared" si="75"/>
        <v>0</v>
      </c>
      <c r="AK184" s="157">
        <f t="shared" si="76"/>
        <v>0</v>
      </c>
      <c r="AL184" s="157">
        <f t="shared" si="77"/>
        <v>0</v>
      </c>
      <c r="AM184" s="211">
        <f t="shared" si="78"/>
        <v>0</v>
      </c>
    </row>
    <row r="185" spans="1:39" ht="14.25" customHeight="1" x14ac:dyDescent="0.15">
      <c r="A185">
        <v>202203</v>
      </c>
      <c r="B185" t="s">
        <v>3</v>
      </c>
      <c r="C185" t="s">
        <v>392</v>
      </c>
      <c r="D185" t="s">
        <v>383</v>
      </c>
      <c r="E185">
        <v>419639</v>
      </c>
      <c r="F185" t="s">
        <v>384</v>
      </c>
      <c r="G185" t="s">
        <v>384</v>
      </c>
      <c r="H185">
        <v>419639</v>
      </c>
      <c r="I185" t="s">
        <v>384</v>
      </c>
      <c r="J185" t="s">
        <v>384</v>
      </c>
      <c r="K185" t="s">
        <v>410</v>
      </c>
      <c r="M185" s="129" t="str">
        <f t="shared" si="67"/>
        <v>2022031</v>
      </c>
      <c r="N185" s="129" t="str">
        <f t="shared" si="68"/>
        <v>2022</v>
      </c>
      <c r="O185" s="129">
        <f t="shared" si="69"/>
        <v>3</v>
      </c>
      <c r="P185" s="130">
        <f t="shared" si="70"/>
        <v>419639</v>
      </c>
      <c r="Q185" s="130" t="str">
        <f>VLOOKUP(T185,Tableau!C:E,3,0)</f>
        <v>TL</v>
      </c>
      <c r="R185" s="130" t="str">
        <f>VLOOKUP(T185,Tableau!C:G,5,0)</f>
        <v>NAKDİ</v>
      </c>
      <c r="S185" s="131" t="str">
        <f t="shared" si="71"/>
        <v>1</v>
      </c>
      <c r="T185" s="131" t="str">
        <f t="shared" si="72"/>
        <v>100</v>
      </c>
      <c r="V185" s="78">
        <v>202403</v>
      </c>
      <c r="W185" s="78">
        <v>2024</v>
      </c>
      <c r="Y185" s="188">
        <f>SUMIFS(Data!$F:$F,Data!$A:$A,Data!$V185,Data!$S:$S,1)</f>
        <v>0</v>
      </c>
      <c r="Z185" s="189">
        <f>SUMIFS(Data!$F:$F,Data!$A:$A,Data!$V185,Data!$S:$S,7)</f>
        <v>0</v>
      </c>
      <c r="AA185" s="190">
        <f>SUMIFS(Data!$F:$F,Data!$A:$A,Data!$V185,Data!$S:$S,6)</f>
        <v>0</v>
      </c>
      <c r="AB185" s="189">
        <f>SUMIFS(Data!$G:$G,Data!$A:$A,Data!$V185,Data!$S:$S,1)</f>
        <v>0</v>
      </c>
      <c r="AC185" s="189">
        <f>SUMIFS(Data!$G:$G,Data!$A:$A,Data!$V185,Data!$S:$S,7)</f>
        <v>0</v>
      </c>
      <c r="AD185" s="190">
        <f>SUMIFS(Data!$G:$G,Data!$A:$A,Data!$V185,Data!$S:$S,6)</f>
        <v>0</v>
      </c>
      <c r="AE185" s="189">
        <f>+SUMIFS(Data!$H:$H,Data!$A:$A,Data!$V185,Data!$S:$S,1)</f>
        <v>0</v>
      </c>
      <c r="AF185" s="189">
        <f>+SUMIFS(Data!$H:$H,Data!$A:$A,Data!$V185,Data!$S:$S,7)</f>
        <v>0</v>
      </c>
      <c r="AG185" s="190">
        <f>+SUMIFS(Data!$H:$H,Data!$A:$A,Data!$V185,Data!$S:$S,6)</f>
        <v>0</v>
      </c>
      <c r="AH185" s="189">
        <f t="shared" si="73"/>
        <v>0</v>
      </c>
      <c r="AI185" s="189">
        <f t="shared" si="74"/>
        <v>0</v>
      </c>
      <c r="AJ185" s="190">
        <f t="shared" si="75"/>
        <v>0</v>
      </c>
      <c r="AK185" s="157">
        <f t="shared" si="76"/>
        <v>0</v>
      </c>
      <c r="AL185" s="157">
        <f t="shared" si="77"/>
        <v>0</v>
      </c>
      <c r="AM185" s="211">
        <f t="shared" si="78"/>
        <v>0</v>
      </c>
    </row>
    <row r="186" spans="1:39" ht="14.25" customHeight="1" x14ac:dyDescent="0.15">
      <c r="A186">
        <v>202203</v>
      </c>
      <c r="B186" t="s">
        <v>3</v>
      </c>
      <c r="C186" t="s">
        <v>389</v>
      </c>
      <c r="D186" t="s">
        <v>383</v>
      </c>
      <c r="E186">
        <v>734500</v>
      </c>
      <c r="F186">
        <v>106166</v>
      </c>
      <c r="G186">
        <v>339000</v>
      </c>
      <c r="H186" t="s">
        <v>384</v>
      </c>
      <c r="I186" t="s">
        <v>384</v>
      </c>
      <c r="J186">
        <v>42845</v>
      </c>
      <c r="K186" t="s">
        <v>409</v>
      </c>
      <c r="M186" s="129" t="str">
        <f t="shared" si="67"/>
        <v>2022031</v>
      </c>
      <c r="N186" s="129" t="str">
        <f t="shared" si="68"/>
        <v>2022</v>
      </c>
      <c r="O186" s="129">
        <f t="shared" si="69"/>
        <v>3</v>
      </c>
      <c r="P186" s="130">
        <f t="shared" si="70"/>
        <v>445166</v>
      </c>
      <c r="Q186" s="130" t="str">
        <f>VLOOKUP(T186,Tableau!C:E,3,0)</f>
        <v>TL</v>
      </c>
      <c r="R186" s="130" t="str">
        <f>VLOOKUP(T186,Tableau!C:G,5,0)</f>
        <v>NAKDİ</v>
      </c>
      <c r="S186" s="131" t="str">
        <f t="shared" si="71"/>
        <v>1</v>
      </c>
      <c r="T186" s="131" t="str">
        <f t="shared" si="72"/>
        <v>100</v>
      </c>
      <c r="V186" s="78">
        <v>202404</v>
      </c>
      <c r="W186" s="78">
        <v>2024</v>
      </c>
      <c r="Y186" s="188">
        <f>SUMIFS(Data!$F:$F,Data!$A:$A,Data!$V186,Data!$S:$S,1)</f>
        <v>0</v>
      </c>
      <c r="Z186" s="189">
        <f>SUMIFS(Data!$F:$F,Data!$A:$A,Data!$V186,Data!$S:$S,7)</f>
        <v>0</v>
      </c>
      <c r="AA186" s="190">
        <f>SUMIFS(Data!$F:$F,Data!$A:$A,Data!$V186,Data!$S:$S,6)</f>
        <v>0</v>
      </c>
      <c r="AB186" s="189">
        <f>SUMIFS(Data!$G:$G,Data!$A:$A,Data!$V186,Data!$S:$S,1)</f>
        <v>0</v>
      </c>
      <c r="AC186" s="189">
        <f>SUMIFS(Data!$G:$G,Data!$A:$A,Data!$V186,Data!$S:$S,7)</f>
        <v>0</v>
      </c>
      <c r="AD186" s="190">
        <f>SUMIFS(Data!$G:$G,Data!$A:$A,Data!$V186,Data!$S:$S,6)</f>
        <v>0</v>
      </c>
      <c r="AE186" s="189">
        <f>+SUMIFS(Data!$H:$H,Data!$A:$A,Data!$V186,Data!$S:$S,1)</f>
        <v>0</v>
      </c>
      <c r="AF186" s="189">
        <f>+SUMIFS(Data!$H:$H,Data!$A:$A,Data!$V186,Data!$S:$S,7)</f>
        <v>0</v>
      </c>
      <c r="AG186" s="190">
        <f>+SUMIFS(Data!$H:$H,Data!$A:$A,Data!$V186,Data!$S:$S,6)</f>
        <v>0</v>
      </c>
      <c r="AH186" s="189">
        <f t="shared" si="73"/>
        <v>0</v>
      </c>
      <c r="AI186" s="189">
        <f t="shared" si="74"/>
        <v>0</v>
      </c>
      <c r="AJ186" s="190">
        <f t="shared" si="75"/>
        <v>0</v>
      </c>
      <c r="AK186" s="157">
        <f t="shared" si="76"/>
        <v>0</v>
      </c>
      <c r="AL186" s="157">
        <f t="shared" si="77"/>
        <v>0</v>
      </c>
      <c r="AM186" s="211">
        <f t="shared" si="78"/>
        <v>0</v>
      </c>
    </row>
    <row r="187" spans="1:39" ht="14.25" customHeight="1" x14ac:dyDescent="0.15">
      <c r="A187">
        <v>202203</v>
      </c>
      <c r="B187" t="s">
        <v>3</v>
      </c>
      <c r="C187" t="s">
        <v>385</v>
      </c>
      <c r="D187" t="s">
        <v>415</v>
      </c>
      <c r="E187">
        <v>20000</v>
      </c>
      <c r="F187">
        <v>4221</v>
      </c>
      <c r="G187" t="s">
        <v>384</v>
      </c>
      <c r="H187" t="s">
        <v>384</v>
      </c>
      <c r="I187" t="s">
        <v>384</v>
      </c>
      <c r="J187">
        <v>13056</v>
      </c>
      <c r="K187" t="s">
        <v>414</v>
      </c>
      <c r="M187" s="129" t="str">
        <f t="shared" si="67"/>
        <v>2022031</v>
      </c>
      <c r="N187" s="129" t="str">
        <f t="shared" si="68"/>
        <v>2022</v>
      </c>
      <c r="O187" s="129">
        <f t="shared" si="69"/>
        <v>3</v>
      </c>
      <c r="P187" s="130">
        <f t="shared" si="70"/>
        <v>4221</v>
      </c>
      <c r="Q187" s="130" t="str">
        <f>VLOOKUP(T187,Tableau!C:E,3,0)</f>
        <v>TL</v>
      </c>
      <c r="R187" s="130" t="str">
        <f>VLOOKUP(T187,Tableau!C:G,5,0)</f>
        <v>YAPILANDIRMA</v>
      </c>
      <c r="S187" s="131" t="str">
        <f t="shared" si="71"/>
        <v>1</v>
      </c>
      <c r="T187" s="131" t="str">
        <f t="shared" si="72"/>
        <v>106</v>
      </c>
      <c r="V187" s="78">
        <v>202405</v>
      </c>
      <c r="W187" s="78">
        <v>2024</v>
      </c>
      <c r="Y187" s="188">
        <f>SUMIFS(Data!$F:$F,Data!$A:$A,Data!$V187,Data!$S:$S,1)</f>
        <v>0</v>
      </c>
      <c r="Z187" s="189">
        <f>SUMIFS(Data!$F:$F,Data!$A:$A,Data!$V187,Data!$S:$S,7)</f>
        <v>0</v>
      </c>
      <c r="AA187" s="190">
        <f>SUMIFS(Data!$F:$F,Data!$A:$A,Data!$V187,Data!$S:$S,6)</f>
        <v>0</v>
      </c>
      <c r="AB187" s="189">
        <f>SUMIFS(Data!$G:$G,Data!$A:$A,Data!$V187,Data!$S:$S,1)</f>
        <v>0</v>
      </c>
      <c r="AC187" s="189">
        <f>SUMIFS(Data!$G:$G,Data!$A:$A,Data!$V187,Data!$S:$S,7)</f>
        <v>0</v>
      </c>
      <c r="AD187" s="190">
        <f>SUMIFS(Data!$G:$G,Data!$A:$A,Data!$V187,Data!$S:$S,6)</f>
        <v>0</v>
      </c>
      <c r="AE187" s="189">
        <f>+SUMIFS(Data!$H:$H,Data!$A:$A,Data!$V187,Data!$S:$S,1)</f>
        <v>0</v>
      </c>
      <c r="AF187" s="189">
        <f>+SUMIFS(Data!$H:$H,Data!$A:$A,Data!$V187,Data!$S:$S,7)</f>
        <v>0</v>
      </c>
      <c r="AG187" s="190">
        <f>+SUMIFS(Data!$H:$H,Data!$A:$A,Data!$V187,Data!$S:$S,6)</f>
        <v>0</v>
      </c>
      <c r="AH187" s="189">
        <f t="shared" si="73"/>
        <v>0</v>
      </c>
      <c r="AI187" s="189">
        <f t="shared" si="74"/>
        <v>0</v>
      </c>
      <c r="AJ187" s="190">
        <f t="shared" si="75"/>
        <v>0</v>
      </c>
      <c r="AK187" s="157">
        <f t="shared" si="76"/>
        <v>0</v>
      </c>
      <c r="AL187" s="157">
        <f t="shared" si="77"/>
        <v>0</v>
      </c>
      <c r="AM187" s="211">
        <f t="shared" si="78"/>
        <v>0</v>
      </c>
    </row>
    <row r="188" spans="1:39" ht="14.25" customHeight="1" x14ac:dyDescent="0.15">
      <c r="A188">
        <v>202203</v>
      </c>
      <c r="B188" t="s">
        <v>3</v>
      </c>
      <c r="C188" t="s">
        <v>390</v>
      </c>
      <c r="D188" t="s">
        <v>415</v>
      </c>
      <c r="E188">
        <v>8282</v>
      </c>
      <c r="F188" t="s">
        <v>384</v>
      </c>
      <c r="G188" t="s">
        <v>384</v>
      </c>
      <c r="H188" t="s">
        <v>384</v>
      </c>
      <c r="I188" t="s">
        <v>384</v>
      </c>
      <c r="J188">
        <v>6490</v>
      </c>
      <c r="K188" t="s">
        <v>410</v>
      </c>
      <c r="M188" s="129" t="str">
        <f t="shared" si="67"/>
        <v>2022031</v>
      </c>
      <c r="N188" s="129" t="str">
        <f t="shared" si="68"/>
        <v>2022</v>
      </c>
      <c r="O188" s="129">
        <f t="shared" si="69"/>
        <v>3</v>
      </c>
      <c r="P188" s="130">
        <f t="shared" si="70"/>
        <v>0</v>
      </c>
      <c r="Q188" s="130" t="str">
        <f>VLOOKUP(T188,Tableau!C:E,3,0)</f>
        <v>TL</v>
      </c>
      <c r="R188" s="130" t="str">
        <f>VLOOKUP(T188,Tableau!C:G,5,0)</f>
        <v>YAPILANDIRMA</v>
      </c>
      <c r="S188" s="131" t="str">
        <f t="shared" si="71"/>
        <v>1</v>
      </c>
      <c r="T188" s="131" t="str">
        <f t="shared" si="72"/>
        <v>106</v>
      </c>
      <c r="V188" s="78">
        <v>202406</v>
      </c>
      <c r="W188" s="78">
        <v>2024</v>
      </c>
      <c r="Y188" s="188">
        <f>SUMIFS(Data!$F:$F,Data!$A:$A,Data!$V188,Data!$S:$S,1)</f>
        <v>0</v>
      </c>
      <c r="Z188" s="189">
        <f>SUMIFS(Data!$F:$F,Data!$A:$A,Data!$V188,Data!$S:$S,7)</f>
        <v>0</v>
      </c>
      <c r="AA188" s="190">
        <f>SUMIFS(Data!$F:$F,Data!$A:$A,Data!$V188,Data!$S:$S,6)</f>
        <v>0</v>
      </c>
      <c r="AB188" s="189">
        <f>SUMIFS(Data!$G:$G,Data!$A:$A,Data!$V188,Data!$S:$S,1)</f>
        <v>0</v>
      </c>
      <c r="AC188" s="189">
        <f>SUMIFS(Data!$G:$G,Data!$A:$A,Data!$V188,Data!$S:$S,7)</f>
        <v>0</v>
      </c>
      <c r="AD188" s="190">
        <f>SUMIFS(Data!$G:$G,Data!$A:$A,Data!$V188,Data!$S:$S,6)</f>
        <v>0</v>
      </c>
      <c r="AE188" s="189">
        <f>+SUMIFS(Data!$H:$H,Data!$A:$A,Data!$V188,Data!$S:$S,1)</f>
        <v>0</v>
      </c>
      <c r="AF188" s="189">
        <f>+SUMIFS(Data!$H:$H,Data!$A:$A,Data!$V188,Data!$S:$S,7)</f>
        <v>0</v>
      </c>
      <c r="AG188" s="190">
        <f>+SUMIFS(Data!$H:$H,Data!$A:$A,Data!$V188,Data!$S:$S,6)</f>
        <v>0</v>
      </c>
      <c r="AH188" s="189">
        <f t="shared" si="73"/>
        <v>0</v>
      </c>
      <c r="AI188" s="189">
        <f t="shared" si="74"/>
        <v>0</v>
      </c>
      <c r="AJ188" s="190">
        <f t="shared" si="75"/>
        <v>0</v>
      </c>
      <c r="AK188" s="157">
        <f t="shared" si="76"/>
        <v>0</v>
      </c>
      <c r="AL188" s="157">
        <f t="shared" si="77"/>
        <v>0</v>
      </c>
      <c r="AM188" s="211">
        <f t="shared" si="78"/>
        <v>0</v>
      </c>
    </row>
    <row r="189" spans="1:39" ht="14.25" customHeight="1" x14ac:dyDescent="0.15">
      <c r="A189">
        <v>202203</v>
      </c>
      <c r="B189" t="s">
        <v>3</v>
      </c>
      <c r="C189" t="s">
        <v>386</v>
      </c>
      <c r="D189" t="s">
        <v>415</v>
      </c>
      <c r="E189">
        <v>955000</v>
      </c>
      <c r="F189" t="s">
        <v>384</v>
      </c>
      <c r="G189" t="s">
        <v>384</v>
      </c>
      <c r="H189" t="s">
        <v>384</v>
      </c>
      <c r="I189" t="s">
        <v>384</v>
      </c>
      <c r="J189">
        <v>5433</v>
      </c>
      <c r="K189" t="s">
        <v>414</v>
      </c>
      <c r="M189" s="129" t="str">
        <f t="shared" si="67"/>
        <v>2022031</v>
      </c>
      <c r="N189" s="129" t="str">
        <f t="shared" si="68"/>
        <v>2022</v>
      </c>
      <c r="O189" s="129">
        <f t="shared" si="69"/>
        <v>3</v>
      </c>
      <c r="P189" s="130">
        <f t="shared" si="70"/>
        <v>0</v>
      </c>
      <c r="Q189" s="130" t="str">
        <f>VLOOKUP(T189,Tableau!C:E,3,0)</f>
        <v>TL</v>
      </c>
      <c r="R189" s="130" t="str">
        <f>VLOOKUP(T189,Tableau!C:G,5,0)</f>
        <v>YAPILANDIRMA</v>
      </c>
      <c r="S189" s="131" t="str">
        <f t="shared" si="71"/>
        <v>1</v>
      </c>
      <c r="T189" s="131" t="str">
        <f t="shared" si="72"/>
        <v>106</v>
      </c>
      <c r="V189" s="78">
        <v>202407</v>
      </c>
      <c r="W189" s="78">
        <v>2024</v>
      </c>
      <c r="Y189" s="188">
        <f>SUMIFS(Data!$F:$F,Data!$A:$A,Data!$V189,Data!$S:$S,1)</f>
        <v>0</v>
      </c>
      <c r="Z189" s="189">
        <f>SUMIFS(Data!$F:$F,Data!$A:$A,Data!$V189,Data!$S:$S,7)</f>
        <v>0</v>
      </c>
      <c r="AA189" s="190">
        <f>SUMIFS(Data!$F:$F,Data!$A:$A,Data!$V189,Data!$S:$S,6)</f>
        <v>0</v>
      </c>
      <c r="AB189" s="189">
        <f>SUMIFS(Data!$G:$G,Data!$A:$A,Data!$V189,Data!$S:$S,1)</f>
        <v>0</v>
      </c>
      <c r="AC189" s="189">
        <f>SUMIFS(Data!$G:$G,Data!$A:$A,Data!$V189,Data!$S:$S,7)</f>
        <v>0</v>
      </c>
      <c r="AD189" s="190">
        <f>SUMIFS(Data!$G:$G,Data!$A:$A,Data!$V189,Data!$S:$S,6)</f>
        <v>0</v>
      </c>
      <c r="AE189" s="189">
        <f>+SUMIFS(Data!$H:$H,Data!$A:$A,Data!$V189,Data!$S:$S,1)</f>
        <v>0</v>
      </c>
      <c r="AF189" s="189">
        <f>+SUMIFS(Data!$H:$H,Data!$A:$A,Data!$V189,Data!$S:$S,7)</f>
        <v>0</v>
      </c>
      <c r="AG189" s="190">
        <f>+SUMIFS(Data!$H:$H,Data!$A:$A,Data!$V189,Data!$S:$S,6)</f>
        <v>0</v>
      </c>
      <c r="AH189" s="189">
        <f t="shared" si="73"/>
        <v>0</v>
      </c>
      <c r="AI189" s="189">
        <f t="shared" si="74"/>
        <v>0</v>
      </c>
      <c r="AJ189" s="190">
        <f t="shared" si="75"/>
        <v>0</v>
      </c>
      <c r="AK189" s="157">
        <f t="shared" si="76"/>
        <v>0</v>
      </c>
      <c r="AL189" s="157">
        <f t="shared" si="77"/>
        <v>0</v>
      </c>
      <c r="AM189" s="211">
        <f t="shared" si="78"/>
        <v>0</v>
      </c>
    </row>
    <row r="190" spans="1:39" ht="14.25" customHeight="1" x14ac:dyDescent="0.15">
      <c r="A190">
        <v>202203</v>
      </c>
      <c r="B190" t="s">
        <v>3</v>
      </c>
      <c r="C190" t="s">
        <v>393</v>
      </c>
      <c r="D190" t="s">
        <v>415</v>
      </c>
      <c r="E190">
        <v>542158</v>
      </c>
      <c r="F190" t="s">
        <v>384</v>
      </c>
      <c r="G190" t="s">
        <v>384</v>
      </c>
      <c r="H190">
        <v>542158</v>
      </c>
      <c r="I190" t="s">
        <v>384</v>
      </c>
      <c r="J190">
        <v>1353</v>
      </c>
      <c r="K190" t="s">
        <v>409</v>
      </c>
      <c r="M190" s="129" t="str">
        <f t="shared" si="67"/>
        <v>2022031</v>
      </c>
      <c r="N190" s="129" t="str">
        <f t="shared" si="68"/>
        <v>2022</v>
      </c>
      <c r="O190" s="129">
        <f t="shared" si="69"/>
        <v>3</v>
      </c>
      <c r="P190" s="130">
        <f t="shared" si="70"/>
        <v>542158</v>
      </c>
      <c r="Q190" s="130" t="str">
        <f>VLOOKUP(T190,Tableau!C:E,3,0)</f>
        <v>TL</v>
      </c>
      <c r="R190" s="130" t="str">
        <f>VLOOKUP(T190,Tableau!C:G,5,0)</f>
        <v>YAPILANDIRMA</v>
      </c>
      <c r="S190" s="131" t="str">
        <f t="shared" si="71"/>
        <v>1</v>
      </c>
      <c r="T190" s="131" t="str">
        <f t="shared" si="72"/>
        <v>106</v>
      </c>
      <c r="V190" s="78">
        <v>202408</v>
      </c>
      <c r="W190" s="78">
        <v>2024</v>
      </c>
      <c r="Y190" s="188">
        <f>SUMIFS(Data!$F:$F,Data!$A:$A,Data!$V190,Data!$S:$S,1)</f>
        <v>0</v>
      </c>
      <c r="Z190" s="189">
        <f>SUMIFS(Data!$F:$F,Data!$A:$A,Data!$V190,Data!$S:$S,7)</f>
        <v>0</v>
      </c>
      <c r="AA190" s="190">
        <f>SUMIFS(Data!$F:$F,Data!$A:$A,Data!$V190,Data!$S:$S,6)</f>
        <v>0</v>
      </c>
      <c r="AB190" s="189">
        <f>SUMIFS(Data!$G:$G,Data!$A:$A,Data!$V190,Data!$S:$S,1)</f>
        <v>0</v>
      </c>
      <c r="AC190" s="189">
        <f>SUMIFS(Data!$G:$G,Data!$A:$A,Data!$V190,Data!$S:$S,7)</f>
        <v>0</v>
      </c>
      <c r="AD190" s="190">
        <f>SUMIFS(Data!$G:$G,Data!$A:$A,Data!$V190,Data!$S:$S,6)</f>
        <v>0</v>
      </c>
      <c r="AE190" s="189">
        <f>+SUMIFS(Data!$H:$H,Data!$A:$A,Data!$V190,Data!$S:$S,1)</f>
        <v>0</v>
      </c>
      <c r="AF190" s="189">
        <f>+SUMIFS(Data!$H:$H,Data!$A:$A,Data!$V190,Data!$S:$S,7)</f>
        <v>0</v>
      </c>
      <c r="AG190" s="190">
        <f>+SUMIFS(Data!$H:$H,Data!$A:$A,Data!$V190,Data!$S:$S,6)</f>
        <v>0</v>
      </c>
      <c r="AH190" s="189">
        <f t="shared" si="73"/>
        <v>0</v>
      </c>
      <c r="AI190" s="189">
        <f t="shared" si="74"/>
        <v>0</v>
      </c>
      <c r="AJ190" s="190">
        <f t="shared" si="75"/>
        <v>0</v>
      </c>
      <c r="AK190" s="157">
        <f t="shared" si="76"/>
        <v>0</v>
      </c>
      <c r="AL190" s="157">
        <f t="shared" si="77"/>
        <v>0</v>
      </c>
      <c r="AM190" s="211">
        <f t="shared" si="78"/>
        <v>0</v>
      </c>
    </row>
    <row r="191" spans="1:39" ht="14.25" customHeight="1" x14ac:dyDescent="0.15">
      <c r="A191">
        <v>202203</v>
      </c>
      <c r="B191" t="s">
        <v>3</v>
      </c>
      <c r="C191" t="s">
        <v>395</v>
      </c>
      <c r="D191" t="s">
        <v>415</v>
      </c>
      <c r="E191">
        <v>515325</v>
      </c>
      <c r="F191" t="s">
        <v>384</v>
      </c>
      <c r="G191" t="s">
        <v>384</v>
      </c>
      <c r="H191">
        <v>515325</v>
      </c>
      <c r="I191" t="s">
        <v>384</v>
      </c>
      <c r="J191">
        <v>4771</v>
      </c>
      <c r="K191" t="s">
        <v>409</v>
      </c>
      <c r="M191" s="129" t="str">
        <f t="shared" si="67"/>
        <v>2022031</v>
      </c>
      <c r="N191" s="129" t="str">
        <f t="shared" si="68"/>
        <v>2022</v>
      </c>
      <c r="O191" s="129">
        <f t="shared" si="69"/>
        <v>3</v>
      </c>
      <c r="P191" s="130">
        <f t="shared" si="70"/>
        <v>515325</v>
      </c>
      <c r="Q191" s="130" t="str">
        <f>VLOOKUP(T191,Tableau!C:E,3,0)</f>
        <v>TL</v>
      </c>
      <c r="R191" s="130" t="str">
        <f>VLOOKUP(T191,Tableau!C:G,5,0)</f>
        <v>YAPILANDIRMA</v>
      </c>
      <c r="S191" s="131" t="str">
        <f t="shared" si="71"/>
        <v>1</v>
      </c>
      <c r="T191" s="131" t="str">
        <f t="shared" si="72"/>
        <v>106</v>
      </c>
      <c r="V191" s="78">
        <v>202409</v>
      </c>
      <c r="W191" s="78">
        <v>2024</v>
      </c>
      <c r="Y191" s="188">
        <f>SUMIFS(Data!$F:$F,Data!$A:$A,Data!$V191,Data!$S:$S,1)</f>
        <v>0</v>
      </c>
      <c r="Z191" s="189">
        <f>SUMIFS(Data!$F:$F,Data!$A:$A,Data!$V191,Data!$S:$S,7)</f>
        <v>0</v>
      </c>
      <c r="AA191" s="190">
        <f>SUMIFS(Data!$F:$F,Data!$A:$A,Data!$V191,Data!$S:$S,6)</f>
        <v>0</v>
      </c>
      <c r="AB191" s="189">
        <f>SUMIFS(Data!$G:$G,Data!$A:$A,Data!$V191,Data!$S:$S,1)</f>
        <v>0</v>
      </c>
      <c r="AC191" s="189">
        <f>SUMIFS(Data!$G:$G,Data!$A:$A,Data!$V191,Data!$S:$S,7)</f>
        <v>0</v>
      </c>
      <c r="AD191" s="190">
        <f>SUMIFS(Data!$G:$G,Data!$A:$A,Data!$V191,Data!$S:$S,6)</f>
        <v>0</v>
      </c>
      <c r="AE191" s="189">
        <f>+SUMIFS(Data!$H:$H,Data!$A:$A,Data!$V191,Data!$S:$S,1)</f>
        <v>0</v>
      </c>
      <c r="AF191" s="189">
        <f>+SUMIFS(Data!$H:$H,Data!$A:$A,Data!$V191,Data!$S:$S,7)</f>
        <v>0</v>
      </c>
      <c r="AG191" s="190">
        <f>+SUMIFS(Data!$H:$H,Data!$A:$A,Data!$V191,Data!$S:$S,6)</f>
        <v>0</v>
      </c>
      <c r="AH191" s="189">
        <f t="shared" si="73"/>
        <v>0</v>
      </c>
      <c r="AI191" s="189">
        <f t="shared" si="74"/>
        <v>0</v>
      </c>
      <c r="AJ191" s="190">
        <f t="shared" si="75"/>
        <v>0</v>
      </c>
      <c r="AK191" s="157">
        <f t="shared" si="76"/>
        <v>0</v>
      </c>
      <c r="AL191" s="157">
        <f t="shared" si="77"/>
        <v>0</v>
      </c>
      <c r="AM191" s="211">
        <f t="shared" si="78"/>
        <v>0</v>
      </c>
    </row>
    <row r="192" spans="1:39" ht="14.25" customHeight="1" x14ac:dyDescent="0.15">
      <c r="A192">
        <v>202203</v>
      </c>
      <c r="B192" t="s">
        <v>3</v>
      </c>
      <c r="C192" t="s">
        <v>389</v>
      </c>
      <c r="D192" t="s">
        <v>415</v>
      </c>
      <c r="E192">
        <v>692567</v>
      </c>
      <c r="F192" t="s">
        <v>384</v>
      </c>
      <c r="G192" t="s">
        <v>384</v>
      </c>
      <c r="H192">
        <v>692567</v>
      </c>
      <c r="I192" t="s">
        <v>384</v>
      </c>
      <c r="J192">
        <v>8193</v>
      </c>
      <c r="K192" t="s">
        <v>409</v>
      </c>
      <c r="M192" s="129" t="str">
        <f t="shared" si="67"/>
        <v>2022031</v>
      </c>
      <c r="N192" s="129" t="str">
        <f t="shared" si="68"/>
        <v>2022</v>
      </c>
      <c r="O192" s="129">
        <f t="shared" si="69"/>
        <v>3</v>
      </c>
      <c r="P192" s="130">
        <f t="shared" si="70"/>
        <v>692567</v>
      </c>
      <c r="Q192" s="130" t="str">
        <f>VLOOKUP(T192,Tableau!C:E,3,0)</f>
        <v>TL</v>
      </c>
      <c r="R192" s="130" t="str">
        <f>VLOOKUP(T192,Tableau!C:G,5,0)</f>
        <v>YAPILANDIRMA</v>
      </c>
      <c r="S192" s="131" t="str">
        <f t="shared" si="71"/>
        <v>1</v>
      </c>
      <c r="T192" s="131" t="str">
        <f t="shared" si="72"/>
        <v>106</v>
      </c>
      <c r="V192" s="78">
        <v>202410</v>
      </c>
      <c r="W192" s="78">
        <v>2024</v>
      </c>
      <c r="Y192" s="188">
        <f>SUMIFS(Data!$F:$F,Data!$A:$A,Data!$V192,Data!$S:$S,1)</f>
        <v>0</v>
      </c>
      <c r="Z192" s="189">
        <f>SUMIFS(Data!$F:$F,Data!$A:$A,Data!$V192,Data!$S:$S,7)</f>
        <v>0</v>
      </c>
      <c r="AA192" s="190">
        <f>SUMIFS(Data!$F:$F,Data!$A:$A,Data!$V192,Data!$S:$S,6)</f>
        <v>0</v>
      </c>
      <c r="AB192" s="189">
        <f>SUMIFS(Data!$G:$G,Data!$A:$A,Data!$V192,Data!$S:$S,1)</f>
        <v>0</v>
      </c>
      <c r="AC192" s="189">
        <f>SUMIFS(Data!$G:$G,Data!$A:$A,Data!$V192,Data!$S:$S,7)</f>
        <v>0</v>
      </c>
      <c r="AD192" s="190">
        <f>SUMIFS(Data!$G:$G,Data!$A:$A,Data!$V192,Data!$S:$S,6)</f>
        <v>0</v>
      </c>
      <c r="AE192" s="189">
        <f>+SUMIFS(Data!$H:$H,Data!$A:$A,Data!$V192,Data!$S:$S,1)</f>
        <v>0</v>
      </c>
      <c r="AF192" s="189">
        <f>+SUMIFS(Data!$H:$H,Data!$A:$A,Data!$V192,Data!$S:$S,7)</f>
        <v>0</v>
      </c>
      <c r="AG192" s="190">
        <f>+SUMIFS(Data!$H:$H,Data!$A:$A,Data!$V192,Data!$S:$S,6)</f>
        <v>0</v>
      </c>
      <c r="AH192" s="189">
        <f t="shared" si="73"/>
        <v>0</v>
      </c>
      <c r="AI192" s="189">
        <f t="shared" si="74"/>
        <v>0</v>
      </c>
      <c r="AJ192" s="190">
        <f t="shared" si="75"/>
        <v>0</v>
      </c>
      <c r="AK192" s="157">
        <f t="shared" si="76"/>
        <v>0</v>
      </c>
      <c r="AL192" s="157">
        <f t="shared" si="77"/>
        <v>0</v>
      </c>
      <c r="AM192" s="211">
        <f t="shared" si="78"/>
        <v>0</v>
      </c>
    </row>
    <row r="193" spans="1:39" ht="14.25" customHeight="1" x14ac:dyDescent="0.15">
      <c r="A193">
        <v>202203</v>
      </c>
      <c r="B193" t="s">
        <v>394</v>
      </c>
      <c r="C193" t="s">
        <v>400</v>
      </c>
      <c r="D193" t="s">
        <v>412</v>
      </c>
      <c r="E193">
        <v>986606</v>
      </c>
      <c r="F193" t="s">
        <v>384</v>
      </c>
      <c r="G193" t="s">
        <v>384</v>
      </c>
      <c r="H193">
        <v>986606</v>
      </c>
      <c r="I193" t="s">
        <v>384</v>
      </c>
      <c r="J193">
        <v>389</v>
      </c>
      <c r="K193" t="s">
        <v>396</v>
      </c>
      <c r="M193" s="129" t="str">
        <f t="shared" si="67"/>
        <v>2022031</v>
      </c>
      <c r="N193" s="129" t="str">
        <f t="shared" si="68"/>
        <v>2022</v>
      </c>
      <c r="O193" s="129">
        <f t="shared" si="69"/>
        <v>3</v>
      </c>
      <c r="P193" s="130">
        <f t="shared" si="70"/>
        <v>986606</v>
      </c>
      <c r="Q193" s="130" t="str">
        <f>VLOOKUP(T193,Tableau!C:E,3,0)</f>
        <v>TL</v>
      </c>
      <c r="R193" s="130" t="str">
        <f>VLOOKUP(T193,Tableau!C:G,5,0)</f>
        <v>NAKDİ</v>
      </c>
      <c r="S193" s="131" t="str">
        <f t="shared" si="71"/>
        <v>1</v>
      </c>
      <c r="T193" s="131" t="str">
        <f t="shared" si="72"/>
        <v>132</v>
      </c>
      <c r="V193" s="78">
        <v>202411</v>
      </c>
      <c r="W193" s="78">
        <v>2024</v>
      </c>
      <c r="Y193" s="188">
        <f>SUMIFS(Data!$F:$F,Data!$A:$A,Data!$V193,Data!$S:$S,1)</f>
        <v>0</v>
      </c>
      <c r="Z193" s="189">
        <f>SUMIFS(Data!$F:$F,Data!$A:$A,Data!$V193,Data!$S:$S,7)</f>
        <v>0</v>
      </c>
      <c r="AA193" s="190">
        <f>SUMIFS(Data!$F:$F,Data!$A:$A,Data!$V193,Data!$S:$S,6)</f>
        <v>0</v>
      </c>
      <c r="AB193" s="189">
        <f>SUMIFS(Data!$G:$G,Data!$A:$A,Data!$V193,Data!$S:$S,1)</f>
        <v>0</v>
      </c>
      <c r="AC193" s="189">
        <f>SUMIFS(Data!$G:$G,Data!$A:$A,Data!$V193,Data!$S:$S,7)</f>
        <v>0</v>
      </c>
      <c r="AD193" s="190">
        <f>SUMIFS(Data!$G:$G,Data!$A:$A,Data!$V193,Data!$S:$S,6)</f>
        <v>0</v>
      </c>
      <c r="AE193" s="189">
        <f>+SUMIFS(Data!$H:$H,Data!$A:$A,Data!$V193,Data!$S:$S,1)</f>
        <v>0</v>
      </c>
      <c r="AF193" s="189">
        <f>+SUMIFS(Data!$H:$H,Data!$A:$A,Data!$V193,Data!$S:$S,7)</f>
        <v>0</v>
      </c>
      <c r="AG193" s="190">
        <f>+SUMIFS(Data!$H:$H,Data!$A:$A,Data!$V193,Data!$S:$S,6)</f>
        <v>0</v>
      </c>
      <c r="AH193" s="189">
        <f t="shared" si="73"/>
        <v>0</v>
      </c>
      <c r="AI193" s="189">
        <f t="shared" si="74"/>
        <v>0</v>
      </c>
      <c r="AJ193" s="190">
        <f t="shared" si="75"/>
        <v>0</v>
      </c>
      <c r="AK193" s="157">
        <f t="shared" si="76"/>
        <v>0</v>
      </c>
      <c r="AL193" s="157">
        <f t="shared" si="77"/>
        <v>0</v>
      </c>
      <c r="AM193" s="211">
        <f t="shared" si="78"/>
        <v>0</v>
      </c>
    </row>
    <row r="194" spans="1:39" ht="14.25" customHeight="1" x14ac:dyDescent="0.15">
      <c r="A194">
        <v>202203</v>
      </c>
      <c r="B194" t="s">
        <v>3</v>
      </c>
      <c r="C194" t="s">
        <v>391</v>
      </c>
      <c r="D194" t="s">
        <v>401</v>
      </c>
      <c r="E194">
        <v>818887</v>
      </c>
      <c r="F194" t="s">
        <v>384</v>
      </c>
      <c r="G194" t="s">
        <v>384</v>
      </c>
      <c r="H194">
        <v>811075</v>
      </c>
      <c r="I194" t="s">
        <v>384</v>
      </c>
      <c r="J194" t="s">
        <v>384</v>
      </c>
      <c r="K194" t="s">
        <v>411</v>
      </c>
      <c r="M194" s="129" t="str">
        <f t="shared" si="67"/>
        <v>2022032</v>
      </c>
      <c r="N194" s="129" t="str">
        <f t="shared" si="68"/>
        <v>2022</v>
      </c>
      <c r="O194" s="129">
        <f t="shared" si="69"/>
        <v>3</v>
      </c>
      <c r="P194" s="130">
        <f t="shared" si="70"/>
        <v>811075</v>
      </c>
      <c r="Q194" s="130" t="str">
        <f>VLOOKUP(T194,Tableau!C:E,3,0)</f>
        <v>TL</v>
      </c>
      <c r="R194" s="130" t="str">
        <f>VLOOKUP(T194,Tableau!C:G,5,0)</f>
        <v>GAYRİNAKDİ</v>
      </c>
      <c r="S194" s="131" t="str">
        <f t="shared" si="71"/>
        <v>2</v>
      </c>
      <c r="T194" s="131" t="str">
        <f t="shared" si="72"/>
        <v>203</v>
      </c>
      <c r="V194" s="78">
        <v>202412</v>
      </c>
      <c r="W194" s="78">
        <v>2024</v>
      </c>
      <c r="X194" s="210" t="s">
        <v>169</v>
      </c>
      <c r="Y194" s="188">
        <f>SUMIFS(Data!$F:$F,Data!$A:$A,Data!$V194,Data!$S:$S,1)</f>
        <v>0</v>
      </c>
      <c r="Z194" s="189">
        <f>SUMIFS(Data!$F:$F,Data!$A:$A,Data!$V194,Data!$S:$S,7)</f>
        <v>0</v>
      </c>
      <c r="AA194" s="190">
        <f>SUMIFS(Data!$F:$F,Data!$A:$A,Data!$V194,Data!$S:$S,6)</f>
        <v>0</v>
      </c>
      <c r="AB194" s="189">
        <f>SUMIFS(Data!$G:$G,Data!$A:$A,Data!$V194,Data!$S:$S,1)</f>
        <v>0</v>
      </c>
      <c r="AC194" s="189">
        <f>SUMIFS(Data!$G:$G,Data!$A:$A,Data!$V194,Data!$S:$S,7)</f>
        <v>0</v>
      </c>
      <c r="AD194" s="190">
        <f>SUMIFS(Data!$G:$G,Data!$A:$A,Data!$V194,Data!$S:$S,6)</f>
        <v>0</v>
      </c>
      <c r="AE194" s="189">
        <f>+SUMIFS(Data!$H:$H,Data!$A:$A,Data!$V194,Data!$S:$S,1)</f>
        <v>0</v>
      </c>
      <c r="AF194" s="189">
        <f>+SUMIFS(Data!$H:$H,Data!$A:$A,Data!$V194,Data!$S:$S,7)</f>
        <v>0</v>
      </c>
      <c r="AG194" s="190">
        <f>+SUMIFS(Data!$H:$H,Data!$A:$A,Data!$V194,Data!$S:$S,6)</f>
        <v>0</v>
      </c>
      <c r="AH194" s="189">
        <f t="shared" si="73"/>
        <v>0</v>
      </c>
      <c r="AI194" s="189">
        <f t="shared" si="74"/>
        <v>0</v>
      </c>
      <c r="AJ194" s="190">
        <f t="shared" si="75"/>
        <v>0</v>
      </c>
      <c r="AK194" s="157">
        <f t="shared" si="76"/>
        <v>0</v>
      </c>
      <c r="AL194" s="157">
        <f t="shared" si="77"/>
        <v>0</v>
      </c>
      <c r="AM194" s="211">
        <f t="shared" si="78"/>
        <v>0</v>
      </c>
    </row>
    <row r="195" spans="1:39" ht="14.25" customHeight="1" x14ac:dyDescent="0.15">
      <c r="A195">
        <v>202203</v>
      </c>
      <c r="B195" t="s">
        <v>3</v>
      </c>
      <c r="C195" t="s">
        <v>389</v>
      </c>
      <c r="D195" t="s">
        <v>401</v>
      </c>
      <c r="E195">
        <v>57600</v>
      </c>
      <c r="F195">
        <v>57600</v>
      </c>
      <c r="G195" t="s">
        <v>384</v>
      </c>
      <c r="H195" t="s">
        <v>384</v>
      </c>
      <c r="I195" t="s">
        <v>384</v>
      </c>
      <c r="J195" t="s">
        <v>384</v>
      </c>
      <c r="K195" t="s">
        <v>409</v>
      </c>
      <c r="M195" s="129" t="str">
        <f t="shared" si="67"/>
        <v>2022032</v>
      </c>
      <c r="N195" s="129" t="str">
        <f t="shared" si="68"/>
        <v>2022</v>
      </c>
      <c r="O195" s="129">
        <f t="shared" si="69"/>
        <v>3</v>
      </c>
      <c r="P195" s="130">
        <f t="shared" si="70"/>
        <v>57600</v>
      </c>
      <c r="Q195" s="130" t="str">
        <f>VLOOKUP(T195,Tableau!C:E,3,0)</f>
        <v>TL</v>
      </c>
      <c r="R195" s="130" t="str">
        <f>VLOOKUP(T195,Tableau!C:G,5,0)</f>
        <v>GAYRİNAKDİ</v>
      </c>
      <c r="S195" s="131" t="str">
        <f t="shared" si="71"/>
        <v>2</v>
      </c>
      <c r="T195" s="131" t="str">
        <f t="shared" si="72"/>
        <v>203</v>
      </c>
      <c r="V195" s="78">
        <v>202501</v>
      </c>
      <c r="W195" s="78">
        <v>2025</v>
      </c>
      <c r="Y195" s="188">
        <f>SUMIFS(Data!$F:$F,Data!$A:$A,Data!$V195,Data!$S:$S,1)</f>
        <v>0</v>
      </c>
      <c r="Z195" s="189">
        <f>SUMIFS(Data!$F:$F,Data!$A:$A,Data!$V195,Data!$S:$S,7)</f>
        <v>0</v>
      </c>
      <c r="AA195" s="190">
        <f>SUMIFS(Data!$F:$F,Data!$A:$A,Data!$V195,Data!$S:$S,6)</f>
        <v>0</v>
      </c>
      <c r="AB195" s="189">
        <f>SUMIFS(Data!$G:$G,Data!$A:$A,Data!$V195,Data!$S:$S,1)</f>
        <v>0</v>
      </c>
      <c r="AC195" s="189">
        <f>SUMIFS(Data!$G:$G,Data!$A:$A,Data!$V195,Data!$S:$S,7)</f>
        <v>0</v>
      </c>
      <c r="AD195" s="190">
        <f>SUMIFS(Data!$G:$G,Data!$A:$A,Data!$V195,Data!$S:$S,6)</f>
        <v>0</v>
      </c>
      <c r="AE195" s="189">
        <f>+SUMIFS(Data!$H:$H,Data!$A:$A,Data!$V195,Data!$S:$S,1)</f>
        <v>0</v>
      </c>
      <c r="AF195" s="189">
        <f>+SUMIFS(Data!$H:$H,Data!$A:$A,Data!$V195,Data!$S:$S,7)</f>
        <v>0</v>
      </c>
      <c r="AG195" s="190">
        <f>+SUMIFS(Data!$H:$H,Data!$A:$A,Data!$V195,Data!$S:$S,6)</f>
        <v>0</v>
      </c>
      <c r="AH195" s="189">
        <f t="shared" si="73"/>
        <v>0</v>
      </c>
      <c r="AI195" s="189">
        <f t="shared" si="74"/>
        <v>0</v>
      </c>
      <c r="AJ195" s="190">
        <f t="shared" si="75"/>
        <v>0</v>
      </c>
      <c r="AK195" s="157">
        <f t="shared" si="76"/>
        <v>0</v>
      </c>
      <c r="AL195" s="157">
        <f t="shared" si="77"/>
        <v>0</v>
      </c>
      <c r="AM195" s="211">
        <f t="shared" si="78"/>
        <v>0</v>
      </c>
    </row>
    <row r="196" spans="1:39" ht="14.25" customHeight="1" x14ac:dyDescent="0.15">
      <c r="A196">
        <v>202203</v>
      </c>
      <c r="B196" t="s">
        <v>3</v>
      </c>
      <c r="C196" t="s">
        <v>397</v>
      </c>
      <c r="D196" t="s">
        <v>403</v>
      </c>
      <c r="E196">
        <v>3583071</v>
      </c>
      <c r="F196">
        <v>802158</v>
      </c>
      <c r="G196" t="s">
        <v>384</v>
      </c>
      <c r="H196">
        <v>1661267</v>
      </c>
      <c r="I196" t="s">
        <v>384</v>
      </c>
      <c r="J196" t="s">
        <v>384</v>
      </c>
      <c r="K196" t="s">
        <v>409</v>
      </c>
      <c r="M196" s="129" t="str">
        <f t="shared" si="67"/>
        <v>2022032</v>
      </c>
      <c r="N196" s="129" t="str">
        <f t="shared" si="68"/>
        <v>2022</v>
      </c>
      <c r="O196" s="129">
        <f t="shared" si="69"/>
        <v>3</v>
      </c>
      <c r="P196" s="130">
        <f t="shared" si="70"/>
        <v>2463425</v>
      </c>
      <c r="Q196" s="130" t="str">
        <f>VLOOKUP(T196,Tableau!C:E,3,0)</f>
        <v>TL</v>
      </c>
      <c r="R196" s="130" t="str">
        <f>VLOOKUP(T196,Tableau!C:G,5,0)</f>
        <v>GAYRİNAKDİ</v>
      </c>
      <c r="S196" s="131" t="str">
        <f t="shared" si="71"/>
        <v>2</v>
      </c>
      <c r="T196" s="131" t="str">
        <f t="shared" si="72"/>
        <v>205</v>
      </c>
      <c r="V196" s="78">
        <v>202502</v>
      </c>
      <c r="W196" s="78">
        <v>2025</v>
      </c>
      <c r="Y196" s="188">
        <f>SUMIFS(Data!$F:$F,Data!$A:$A,Data!$V196,Data!$S:$S,1)</f>
        <v>0</v>
      </c>
      <c r="Z196" s="189">
        <f>SUMIFS(Data!$F:$F,Data!$A:$A,Data!$V196,Data!$S:$S,7)</f>
        <v>0</v>
      </c>
      <c r="AA196" s="190">
        <f>SUMIFS(Data!$F:$F,Data!$A:$A,Data!$V196,Data!$S:$S,6)</f>
        <v>0</v>
      </c>
      <c r="AB196" s="189">
        <f>SUMIFS(Data!$G:$G,Data!$A:$A,Data!$V196,Data!$S:$S,1)</f>
        <v>0</v>
      </c>
      <c r="AC196" s="189">
        <f>SUMIFS(Data!$G:$G,Data!$A:$A,Data!$V196,Data!$S:$S,7)</f>
        <v>0</v>
      </c>
      <c r="AD196" s="190">
        <f>SUMIFS(Data!$G:$G,Data!$A:$A,Data!$V196,Data!$S:$S,6)</f>
        <v>0</v>
      </c>
      <c r="AE196" s="189">
        <f>+SUMIFS(Data!$H:$H,Data!$A:$A,Data!$V196,Data!$S:$S,1)</f>
        <v>0</v>
      </c>
      <c r="AF196" s="189">
        <f>+SUMIFS(Data!$H:$H,Data!$A:$A,Data!$V196,Data!$S:$S,7)</f>
        <v>0</v>
      </c>
      <c r="AG196" s="190">
        <f>+SUMIFS(Data!$H:$H,Data!$A:$A,Data!$V196,Data!$S:$S,6)</f>
        <v>0</v>
      </c>
      <c r="AH196" s="189">
        <f t="shared" si="73"/>
        <v>0</v>
      </c>
      <c r="AI196" s="189">
        <f t="shared" si="74"/>
        <v>0</v>
      </c>
      <c r="AJ196" s="190">
        <f t="shared" si="75"/>
        <v>0</v>
      </c>
      <c r="AK196" s="157">
        <f t="shared" si="76"/>
        <v>0</v>
      </c>
      <c r="AL196" s="157">
        <f t="shared" si="77"/>
        <v>0</v>
      </c>
      <c r="AM196" s="211">
        <f t="shared" si="78"/>
        <v>0</v>
      </c>
    </row>
    <row r="197" spans="1:39" ht="14.25" customHeight="1" x14ac:dyDescent="0.15">
      <c r="A197">
        <v>202203</v>
      </c>
      <c r="B197" t="s">
        <v>407</v>
      </c>
      <c r="C197" t="s">
        <v>388</v>
      </c>
      <c r="D197" t="s">
        <v>408</v>
      </c>
      <c r="E197">
        <v>5403385</v>
      </c>
      <c r="F197">
        <v>2179355</v>
      </c>
      <c r="G197">
        <v>1687714</v>
      </c>
      <c r="H197">
        <v>1536316</v>
      </c>
      <c r="I197" t="s">
        <v>384</v>
      </c>
      <c r="J197">
        <v>30230</v>
      </c>
      <c r="K197" t="s">
        <v>409</v>
      </c>
      <c r="M197" s="129" t="str">
        <f t="shared" si="67"/>
        <v>2022036</v>
      </c>
      <c r="N197" s="129" t="str">
        <f t="shared" si="68"/>
        <v>2022</v>
      </c>
      <c r="O197" s="129">
        <f t="shared" si="69"/>
        <v>3</v>
      </c>
      <c r="P197" s="130">
        <f t="shared" si="70"/>
        <v>5403385</v>
      </c>
      <c r="Q197" s="130" t="str">
        <f>VLOOKUP(T197,Tableau!C:E,3,0)</f>
        <v>YP</v>
      </c>
      <c r="R197" s="130" t="str">
        <f>VLOOKUP(T197,Tableau!C:G,5,0)</f>
        <v>NAKDİ</v>
      </c>
      <c r="S197" s="131" t="str">
        <f t="shared" si="71"/>
        <v>6</v>
      </c>
      <c r="T197" s="131" t="str">
        <f t="shared" si="72"/>
        <v>650</v>
      </c>
      <c r="V197" s="78">
        <v>202503</v>
      </c>
      <c r="W197" s="78">
        <v>2025</v>
      </c>
      <c r="Y197" s="188">
        <f>SUMIFS(Data!$F:$F,Data!$A:$A,Data!$V197,Data!$S:$S,1)</f>
        <v>0</v>
      </c>
      <c r="Z197" s="189">
        <f>SUMIFS(Data!$F:$F,Data!$A:$A,Data!$V197,Data!$S:$S,7)</f>
        <v>0</v>
      </c>
      <c r="AA197" s="190">
        <f>SUMIFS(Data!$F:$F,Data!$A:$A,Data!$V197,Data!$S:$S,6)</f>
        <v>0</v>
      </c>
      <c r="AB197" s="189">
        <f>SUMIFS(Data!$G:$G,Data!$A:$A,Data!$V197,Data!$S:$S,1)</f>
        <v>0</v>
      </c>
      <c r="AC197" s="189">
        <f>SUMIFS(Data!$G:$G,Data!$A:$A,Data!$V197,Data!$S:$S,7)</f>
        <v>0</v>
      </c>
      <c r="AD197" s="190">
        <f>SUMIFS(Data!$G:$G,Data!$A:$A,Data!$V197,Data!$S:$S,6)</f>
        <v>0</v>
      </c>
      <c r="AE197" s="189">
        <f>+SUMIFS(Data!$H:$H,Data!$A:$A,Data!$V197,Data!$S:$S,1)</f>
        <v>0</v>
      </c>
      <c r="AF197" s="189">
        <f>+SUMIFS(Data!$H:$H,Data!$A:$A,Data!$V197,Data!$S:$S,7)</f>
        <v>0</v>
      </c>
      <c r="AG197" s="190">
        <f>+SUMIFS(Data!$H:$H,Data!$A:$A,Data!$V197,Data!$S:$S,6)</f>
        <v>0</v>
      </c>
      <c r="AH197" s="189">
        <f t="shared" si="73"/>
        <v>0</v>
      </c>
      <c r="AI197" s="189">
        <f t="shared" si="74"/>
        <v>0</v>
      </c>
      <c r="AJ197" s="190">
        <f t="shared" si="75"/>
        <v>0</v>
      </c>
      <c r="AK197" s="157">
        <f t="shared" si="76"/>
        <v>0</v>
      </c>
      <c r="AL197" s="157">
        <f t="shared" si="77"/>
        <v>0</v>
      </c>
      <c r="AM197" s="211">
        <f t="shared" si="78"/>
        <v>0</v>
      </c>
    </row>
    <row r="198" spans="1:39" ht="14.25" customHeight="1" x14ac:dyDescent="0.15">
      <c r="A198">
        <v>202203</v>
      </c>
      <c r="B198" t="s">
        <v>404</v>
      </c>
      <c r="C198" t="s">
        <v>382</v>
      </c>
      <c r="D198" t="s">
        <v>406</v>
      </c>
      <c r="E198">
        <v>750000</v>
      </c>
      <c r="F198" t="s">
        <v>384</v>
      </c>
      <c r="G198" t="s">
        <v>384</v>
      </c>
      <c r="H198" t="s">
        <v>384</v>
      </c>
      <c r="I198" t="s">
        <v>384</v>
      </c>
      <c r="J198" t="s">
        <v>384</v>
      </c>
      <c r="K198" t="s">
        <v>409</v>
      </c>
      <c r="M198" s="129" t="str">
        <f t="shared" si="67"/>
        <v>2022037</v>
      </c>
      <c r="N198" s="129" t="str">
        <f t="shared" si="68"/>
        <v>2022</v>
      </c>
      <c r="O198" s="129">
        <f t="shared" si="69"/>
        <v>3</v>
      </c>
      <c r="P198" s="130">
        <f t="shared" si="70"/>
        <v>0</v>
      </c>
      <c r="Q198" s="130" t="str">
        <f>VLOOKUP(T198,Tableau!C:E,3,0)</f>
        <v>TL</v>
      </c>
      <c r="R198" s="130" t="str">
        <f>VLOOKUP(T198,Tableau!C:G,5,0)</f>
        <v>NAKDİ</v>
      </c>
      <c r="S198" s="131" t="str">
        <f t="shared" si="71"/>
        <v>7</v>
      </c>
      <c r="T198" s="131" t="str">
        <f t="shared" si="72"/>
        <v>700</v>
      </c>
      <c r="V198" s="78">
        <v>202504</v>
      </c>
      <c r="W198" s="78">
        <v>2025</v>
      </c>
      <c r="Y198" s="188">
        <f>SUMIFS(Data!$F:$F,Data!$A:$A,Data!$V198,Data!$S:$S,1)</f>
        <v>0</v>
      </c>
      <c r="Z198" s="189">
        <f>SUMIFS(Data!$F:$F,Data!$A:$A,Data!$V198,Data!$S:$S,7)</f>
        <v>0</v>
      </c>
      <c r="AA198" s="190">
        <f>SUMIFS(Data!$F:$F,Data!$A:$A,Data!$V198,Data!$S:$S,6)</f>
        <v>0</v>
      </c>
      <c r="AB198" s="189">
        <f>SUMIFS(Data!$G:$G,Data!$A:$A,Data!$V198,Data!$S:$S,1)</f>
        <v>0</v>
      </c>
      <c r="AC198" s="189">
        <f>SUMIFS(Data!$G:$G,Data!$A:$A,Data!$V198,Data!$S:$S,7)</f>
        <v>0</v>
      </c>
      <c r="AD198" s="190">
        <f>SUMIFS(Data!$G:$G,Data!$A:$A,Data!$V198,Data!$S:$S,6)</f>
        <v>0</v>
      </c>
      <c r="AE198" s="189">
        <f>+SUMIFS(Data!$H:$H,Data!$A:$A,Data!$V198,Data!$S:$S,1)</f>
        <v>0</v>
      </c>
      <c r="AF198" s="189">
        <f>+SUMIFS(Data!$H:$H,Data!$A:$A,Data!$V198,Data!$S:$S,7)</f>
        <v>0</v>
      </c>
      <c r="AG198" s="190">
        <f>+SUMIFS(Data!$H:$H,Data!$A:$A,Data!$V198,Data!$S:$S,6)</f>
        <v>0</v>
      </c>
      <c r="AH198" s="189">
        <f t="shared" si="73"/>
        <v>0</v>
      </c>
      <c r="AI198" s="189">
        <f t="shared" si="74"/>
        <v>0</v>
      </c>
      <c r="AJ198" s="190">
        <f t="shared" si="75"/>
        <v>0</v>
      </c>
      <c r="AK198" s="157">
        <f t="shared" si="76"/>
        <v>0</v>
      </c>
      <c r="AL198" s="157">
        <f t="shared" si="77"/>
        <v>0</v>
      </c>
      <c r="AM198" s="211">
        <f t="shared" si="78"/>
        <v>0</v>
      </c>
    </row>
    <row r="199" spans="1:39" ht="14.25" customHeight="1" x14ac:dyDescent="0.15">
      <c r="A199">
        <v>202203</v>
      </c>
      <c r="B199" t="s">
        <v>404</v>
      </c>
      <c r="C199" t="s">
        <v>398</v>
      </c>
      <c r="D199" t="s">
        <v>406</v>
      </c>
      <c r="E199">
        <v>500000</v>
      </c>
      <c r="F199">
        <v>209356</v>
      </c>
      <c r="G199" t="s">
        <v>384</v>
      </c>
      <c r="H199" t="s">
        <v>384</v>
      </c>
      <c r="I199" t="s">
        <v>384</v>
      </c>
      <c r="J199" t="s">
        <v>384</v>
      </c>
      <c r="K199" t="s">
        <v>409</v>
      </c>
      <c r="M199" s="129" t="str">
        <f t="shared" si="67"/>
        <v>2022037</v>
      </c>
      <c r="N199" s="129" t="str">
        <f t="shared" si="68"/>
        <v>2022</v>
      </c>
      <c r="O199" s="129">
        <f t="shared" si="69"/>
        <v>3</v>
      </c>
      <c r="P199" s="130">
        <f t="shared" si="70"/>
        <v>209356</v>
      </c>
      <c r="Q199" s="130" t="str">
        <f>VLOOKUP(T199,Tableau!C:E,3,0)</f>
        <v>TL</v>
      </c>
      <c r="R199" s="130" t="str">
        <f>VLOOKUP(T199,Tableau!C:G,5,0)</f>
        <v>NAKDİ</v>
      </c>
      <c r="S199" s="131" t="str">
        <f t="shared" si="71"/>
        <v>7</v>
      </c>
      <c r="T199" s="131" t="str">
        <f t="shared" si="72"/>
        <v>700</v>
      </c>
      <c r="V199" s="78">
        <v>202505</v>
      </c>
      <c r="W199" s="78">
        <v>2025</v>
      </c>
      <c r="Y199" s="188">
        <f>SUMIFS(Data!$F:$F,Data!$A:$A,Data!$V199,Data!$S:$S,1)</f>
        <v>0</v>
      </c>
      <c r="Z199" s="189">
        <f>SUMIFS(Data!$F:$F,Data!$A:$A,Data!$V199,Data!$S:$S,7)</f>
        <v>0</v>
      </c>
      <c r="AA199" s="190">
        <f>SUMIFS(Data!$F:$F,Data!$A:$A,Data!$V199,Data!$S:$S,6)</f>
        <v>0</v>
      </c>
      <c r="AB199" s="189">
        <f>SUMIFS(Data!$G:$G,Data!$A:$A,Data!$V199,Data!$S:$S,1)</f>
        <v>0</v>
      </c>
      <c r="AC199" s="189">
        <f>SUMIFS(Data!$G:$G,Data!$A:$A,Data!$V199,Data!$S:$S,7)</f>
        <v>0</v>
      </c>
      <c r="AD199" s="190">
        <f>SUMIFS(Data!$G:$G,Data!$A:$A,Data!$V199,Data!$S:$S,6)</f>
        <v>0</v>
      </c>
      <c r="AE199" s="189">
        <f>+SUMIFS(Data!$H:$H,Data!$A:$A,Data!$V199,Data!$S:$S,1)</f>
        <v>0</v>
      </c>
      <c r="AF199" s="189">
        <f>+SUMIFS(Data!$H:$H,Data!$A:$A,Data!$V199,Data!$S:$S,7)</f>
        <v>0</v>
      </c>
      <c r="AG199" s="190">
        <f>+SUMIFS(Data!$H:$H,Data!$A:$A,Data!$V199,Data!$S:$S,6)</f>
        <v>0</v>
      </c>
      <c r="AH199" s="189">
        <f t="shared" si="73"/>
        <v>0</v>
      </c>
      <c r="AI199" s="189">
        <f t="shared" si="74"/>
        <v>0</v>
      </c>
      <c r="AJ199" s="190">
        <f t="shared" si="75"/>
        <v>0</v>
      </c>
      <c r="AK199" s="157">
        <f t="shared" si="76"/>
        <v>0</v>
      </c>
      <c r="AL199" s="157">
        <f t="shared" si="77"/>
        <v>0</v>
      </c>
      <c r="AM199" s="211">
        <f t="shared" si="78"/>
        <v>0</v>
      </c>
    </row>
    <row r="200" spans="1:39" ht="14.25" customHeight="1" x14ac:dyDescent="0.15">
      <c r="A200">
        <v>202203</v>
      </c>
      <c r="B200" t="s">
        <v>404</v>
      </c>
      <c r="C200" t="s">
        <v>405</v>
      </c>
      <c r="D200" t="s">
        <v>406</v>
      </c>
      <c r="E200">
        <v>750000</v>
      </c>
      <c r="F200">
        <v>115683</v>
      </c>
      <c r="G200" t="s">
        <v>384</v>
      </c>
      <c r="H200" t="s">
        <v>384</v>
      </c>
      <c r="I200" t="s">
        <v>384</v>
      </c>
      <c r="J200" t="s">
        <v>384</v>
      </c>
      <c r="K200" t="s">
        <v>409</v>
      </c>
      <c r="M200" s="129" t="str">
        <f t="shared" si="67"/>
        <v>2022037</v>
      </c>
      <c r="N200" s="129" t="str">
        <f t="shared" si="68"/>
        <v>2022</v>
      </c>
      <c r="O200" s="129">
        <f t="shared" si="69"/>
        <v>3</v>
      </c>
      <c r="P200" s="130">
        <f t="shared" si="70"/>
        <v>115683</v>
      </c>
      <c r="Q200" s="130" t="str">
        <f>VLOOKUP(T200,Tableau!C:E,3,0)</f>
        <v>TL</v>
      </c>
      <c r="R200" s="130" t="str">
        <f>VLOOKUP(T200,Tableau!C:G,5,0)</f>
        <v>NAKDİ</v>
      </c>
      <c r="S200" s="131" t="str">
        <f t="shared" si="71"/>
        <v>7</v>
      </c>
      <c r="T200" s="131" t="str">
        <f t="shared" si="72"/>
        <v>700</v>
      </c>
      <c r="V200" s="78">
        <v>202506</v>
      </c>
      <c r="W200" s="78">
        <v>2025</v>
      </c>
      <c r="Y200" s="188">
        <f>SUMIFS(Data!$F:$F,Data!$A:$A,Data!$V200,Data!$S:$S,1)</f>
        <v>0</v>
      </c>
      <c r="Z200" s="189">
        <f>SUMIFS(Data!$F:$F,Data!$A:$A,Data!$V200,Data!$S:$S,7)</f>
        <v>0</v>
      </c>
      <c r="AA200" s="190">
        <f>SUMIFS(Data!$F:$F,Data!$A:$A,Data!$V200,Data!$S:$S,6)</f>
        <v>0</v>
      </c>
      <c r="AB200" s="189">
        <f>SUMIFS(Data!$G:$G,Data!$A:$A,Data!$V200,Data!$S:$S,1)</f>
        <v>0</v>
      </c>
      <c r="AC200" s="189">
        <f>SUMIFS(Data!$G:$G,Data!$A:$A,Data!$V200,Data!$S:$S,7)</f>
        <v>0</v>
      </c>
      <c r="AD200" s="190">
        <f>SUMIFS(Data!$G:$G,Data!$A:$A,Data!$V200,Data!$S:$S,6)</f>
        <v>0</v>
      </c>
      <c r="AE200" s="189">
        <f>+SUMIFS(Data!$H:$H,Data!$A:$A,Data!$V200,Data!$S:$S,1)</f>
        <v>0</v>
      </c>
      <c r="AF200" s="189">
        <f>+SUMIFS(Data!$H:$H,Data!$A:$A,Data!$V200,Data!$S:$S,7)</f>
        <v>0</v>
      </c>
      <c r="AG200" s="190">
        <f>+SUMIFS(Data!$H:$H,Data!$A:$A,Data!$V200,Data!$S:$S,6)</f>
        <v>0</v>
      </c>
      <c r="AH200" s="189">
        <f t="shared" si="73"/>
        <v>0</v>
      </c>
      <c r="AI200" s="189">
        <f t="shared" si="74"/>
        <v>0</v>
      </c>
      <c r="AJ200" s="190">
        <f t="shared" si="75"/>
        <v>0</v>
      </c>
      <c r="AK200" s="157">
        <f t="shared" si="76"/>
        <v>0</v>
      </c>
      <c r="AL200" s="157">
        <f t="shared" si="77"/>
        <v>0</v>
      </c>
      <c r="AM200" s="211">
        <f t="shared" si="78"/>
        <v>0</v>
      </c>
    </row>
    <row r="201" spans="1:39" ht="14.25" customHeight="1" x14ac:dyDescent="0.15">
      <c r="A201">
        <v>202112</v>
      </c>
      <c r="B201" t="s">
        <v>3</v>
      </c>
      <c r="C201" t="s">
        <v>389</v>
      </c>
      <c r="D201" t="s">
        <v>383</v>
      </c>
      <c r="E201">
        <v>750000</v>
      </c>
      <c r="F201">
        <v>24869</v>
      </c>
      <c r="G201" t="s">
        <v>384</v>
      </c>
      <c r="H201" t="s">
        <v>384</v>
      </c>
      <c r="I201" t="s">
        <v>384</v>
      </c>
      <c r="J201" t="s">
        <v>384</v>
      </c>
      <c r="K201" t="s">
        <v>409</v>
      </c>
      <c r="M201" s="129" t="str">
        <f t="shared" si="67"/>
        <v>2021121</v>
      </c>
      <c r="N201" s="129" t="str">
        <f t="shared" si="68"/>
        <v>2021</v>
      </c>
      <c r="O201" s="129">
        <f t="shared" si="69"/>
        <v>12</v>
      </c>
      <c r="P201" s="130">
        <f t="shared" si="70"/>
        <v>24869</v>
      </c>
      <c r="Q201" s="130" t="str">
        <f>VLOOKUP(T201,Tableau!C:E,3,0)</f>
        <v>TL</v>
      </c>
      <c r="R201" s="130" t="str">
        <f>VLOOKUP(T201,Tableau!C:G,5,0)</f>
        <v>NAKDİ</v>
      </c>
      <c r="S201" s="131" t="str">
        <f t="shared" si="71"/>
        <v>1</v>
      </c>
      <c r="T201" s="131" t="str">
        <f t="shared" si="72"/>
        <v>100</v>
      </c>
      <c r="V201" s="78">
        <v>202507</v>
      </c>
      <c r="W201" s="78">
        <v>2025</v>
      </c>
      <c r="Y201" s="188">
        <f>SUMIFS(Data!$F:$F,Data!$A:$A,Data!$V201,Data!$S:$S,1)</f>
        <v>0</v>
      </c>
      <c r="Z201" s="189">
        <f>SUMIFS(Data!$F:$F,Data!$A:$A,Data!$V201,Data!$S:$S,7)</f>
        <v>0</v>
      </c>
      <c r="AA201" s="190">
        <f>SUMIFS(Data!$F:$F,Data!$A:$A,Data!$V201,Data!$S:$S,6)</f>
        <v>0</v>
      </c>
      <c r="AB201" s="189">
        <f>SUMIFS(Data!$G:$G,Data!$A:$A,Data!$V201,Data!$S:$S,1)</f>
        <v>0</v>
      </c>
      <c r="AC201" s="189">
        <f>SUMIFS(Data!$G:$G,Data!$A:$A,Data!$V201,Data!$S:$S,7)</f>
        <v>0</v>
      </c>
      <c r="AD201" s="190">
        <f>SUMIFS(Data!$G:$G,Data!$A:$A,Data!$V201,Data!$S:$S,6)</f>
        <v>0</v>
      </c>
      <c r="AE201" s="189">
        <f>+SUMIFS(Data!$H:$H,Data!$A:$A,Data!$V201,Data!$S:$S,1)</f>
        <v>0</v>
      </c>
      <c r="AF201" s="189">
        <f>+SUMIFS(Data!$H:$H,Data!$A:$A,Data!$V201,Data!$S:$S,7)</f>
        <v>0</v>
      </c>
      <c r="AG201" s="190">
        <f>+SUMIFS(Data!$H:$H,Data!$A:$A,Data!$V201,Data!$S:$S,6)</f>
        <v>0</v>
      </c>
      <c r="AH201" s="189">
        <f t="shared" si="73"/>
        <v>0</v>
      </c>
      <c r="AI201" s="189">
        <f t="shared" si="74"/>
        <v>0</v>
      </c>
      <c r="AJ201" s="190">
        <f t="shared" si="75"/>
        <v>0</v>
      </c>
      <c r="AK201" s="157">
        <f t="shared" si="76"/>
        <v>0</v>
      </c>
      <c r="AL201" s="157">
        <f t="shared" si="77"/>
        <v>0</v>
      </c>
      <c r="AM201" s="211">
        <f t="shared" si="78"/>
        <v>0</v>
      </c>
    </row>
    <row r="202" spans="1:39" ht="14.25" customHeight="1" x14ac:dyDescent="0.15">
      <c r="A202">
        <v>202112</v>
      </c>
      <c r="B202" t="s">
        <v>3</v>
      </c>
      <c r="C202" t="s">
        <v>393</v>
      </c>
      <c r="D202" t="s">
        <v>383</v>
      </c>
      <c r="E202">
        <v>750000</v>
      </c>
      <c r="F202">
        <v>89367</v>
      </c>
      <c r="G202" t="s">
        <v>384</v>
      </c>
      <c r="H202" t="s">
        <v>384</v>
      </c>
      <c r="I202" t="s">
        <v>384</v>
      </c>
      <c r="J202" t="s">
        <v>384</v>
      </c>
      <c r="K202" t="s">
        <v>409</v>
      </c>
      <c r="M202" s="129" t="str">
        <f t="shared" si="67"/>
        <v>2021121</v>
      </c>
      <c r="N202" s="129" t="str">
        <f t="shared" si="68"/>
        <v>2021</v>
      </c>
      <c r="O202" s="129">
        <f t="shared" si="69"/>
        <v>12</v>
      </c>
      <c r="P202" s="130">
        <f t="shared" si="70"/>
        <v>89367</v>
      </c>
      <c r="Q202" s="130" t="str">
        <f>VLOOKUP(T202,Tableau!C:E,3,0)</f>
        <v>TL</v>
      </c>
      <c r="R202" s="130" t="str">
        <f>VLOOKUP(T202,Tableau!C:G,5,0)</f>
        <v>NAKDİ</v>
      </c>
      <c r="S202" s="131" t="str">
        <f t="shared" si="71"/>
        <v>1</v>
      </c>
      <c r="T202" s="131" t="str">
        <f t="shared" si="72"/>
        <v>100</v>
      </c>
      <c r="V202" s="78">
        <v>202508</v>
      </c>
      <c r="W202" s="78">
        <v>2025</v>
      </c>
      <c r="Y202" s="188">
        <f>SUMIFS(Data!$F:$F,Data!$A:$A,Data!$V202,Data!$S:$S,1)</f>
        <v>0</v>
      </c>
      <c r="Z202" s="189">
        <f>SUMIFS(Data!$F:$F,Data!$A:$A,Data!$V202,Data!$S:$S,7)</f>
        <v>0</v>
      </c>
      <c r="AA202" s="190">
        <f>SUMIFS(Data!$F:$F,Data!$A:$A,Data!$V202,Data!$S:$S,6)</f>
        <v>0</v>
      </c>
      <c r="AB202" s="189">
        <f>SUMIFS(Data!$G:$G,Data!$A:$A,Data!$V202,Data!$S:$S,1)</f>
        <v>0</v>
      </c>
      <c r="AC202" s="189">
        <f>SUMIFS(Data!$G:$G,Data!$A:$A,Data!$V202,Data!$S:$S,7)</f>
        <v>0</v>
      </c>
      <c r="AD202" s="190">
        <f>SUMIFS(Data!$G:$G,Data!$A:$A,Data!$V202,Data!$S:$S,6)</f>
        <v>0</v>
      </c>
      <c r="AE202" s="189">
        <f>+SUMIFS(Data!$H:$H,Data!$A:$A,Data!$V202,Data!$S:$S,1)</f>
        <v>0</v>
      </c>
      <c r="AF202" s="189">
        <f>+SUMIFS(Data!$H:$H,Data!$A:$A,Data!$V202,Data!$S:$S,7)</f>
        <v>0</v>
      </c>
      <c r="AG202" s="190">
        <f>+SUMIFS(Data!$H:$H,Data!$A:$A,Data!$V202,Data!$S:$S,6)</f>
        <v>0</v>
      </c>
      <c r="AH202" s="189">
        <f t="shared" si="73"/>
        <v>0</v>
      </c>
      <c r="AI202" s="189">
        <f t="shared" si="74"/>
        <v>0</v>
      </c>
      <c r="AJ202" s="190">
        <f t="shared" si="75"/>
        <v>0</v>
      </c>
      <c r="AK202" s="157">
        <f t="shared" si="76"/>
        <v>0</v>
      </c>
      <c r="AL202" s="157">
        <f t="shared" si="77"/>
        <v>0</v>
      </c>
      <c r="AM202" s="211">
        <f t="shared" si="78"/>
        <v>0</v>
      </c>
    </row>
    <row r="203" spans="1:39" ht="14.25" customHeight="1" x14ac:dyDescent="0.15">
      <c r="A203">
        <v>202112</v>
      </c>
      <c r="B203" t="s">
        <v>3</v>
      </c>
      <c r="C203" t="s">
        <v>386</v>
      </c>
      <c r="D203" t="s">
        <v>383</v>
      </c>
      <c r="E203">
        <v>500000</v>
      </c>
      <c r="F203">
        <v>39722</v>
      </c>
      <c r="G203" t="s">
        <v>384</v>
      </c>
      <c r="H203" t="s">
        <v>384</v>
      </c>
      <c r="I203" t="s">
        <v>384</v>
      </c>
      <c r="J203" t="s">
        <v>384</v>
      </c>
      <c r="K203" t="s">
        <v>414</v>
      </c>
      <c r="M203" s="129" t="str">
        <f t="shared" si="67"/>
        <v>2021121</v>
      </c>
      <c r="N203" s="129" t="str">
        <f t="shared" si="68"/>
        <v>2021</v>
      </c>
      <c r="O203" s="129">
        <f t="shared" si="69"/>
        <v>12</v>
      </c>
      <c r="P203" s="130">
        <f t="shared" si="70"/>
        <v>39722</v>
      </c>
      <c r="Q203" s="130" t="str">
        <f>VLOOKUP(T203,Tableau!C:E,3,0)</f>
        <v>TL</v>
      </c>
      <c r="R203" s="130" t="str">
        <f>VLOOKUP(T203,Tableau!C:G,5,0)</f>
        <v>NAKDİ</v>
      </c>
      <c r="S203" s="131" t="str">
        <f t="shared" si="71"/>
        <v>1</v>
      </c>
      <c r="T203" s="131" t="str">
        <f t="shared" si="72"/>
        <v>100</v>
      </c>
      <c r="V203" s="78">
        <v>202509</v>
      </c>
      <c r="W203" s="78">
        <v>2025</v>
      </c>
      <c r="Y203" s="188">
        <f>SUMIFS(Data!$F:$F,Data!$A:$A,Data!$V203,Data!$S:$S,1)</f>
        <v>0</v>
      </c>
      <c r="Z203" s="189">
        <f>SUMIFS(Data!$F:$F,Data!$A:$A,Data!$V203,Data!$S:$S,7)</f>
        <v>0</v>
      </c>
      <c r="AA203" s="190">
        <f>SUMIFS(Data!$F:$F,Data!$A:$A,Data!$V203,Data!$S:$S,6)</f>
        <v>0</v>
      </c>
      <c r="AB203" s="189">
        <f>SUMIFS(Data!$G:$G,Data!$A:$A,Data!$V203,Data!$S:$S,1)</f>
        <v>0</v>
      </c>
      <c r="AC203" s="189">
        <f>SUMIFS(Data!$G:$G,Data!$A:$A,Data!$V203,Data!$S:$S,7)</f>
        <v>0</v>
      </c>
      <c r="AD203" s="190">
        <f>SUMIFS(Data!$G:$G,Data!$A:$A,Data!$V203,Data!$S:$S,6)</f>
        <v>0</v>
      </c>
      <c r="AE203" s="189">
        <f>+SUMIFS(Data!$H:$H,Data!$A:$A,Data!$V203,Data!$S:$S,1)</f>
        <v>0</v>
      </c>
      <c r="AF203" s="189">
        <f>+SUMIFS(Data!$H:$H,Data!$A:$A,Data!$V203,Data!$S:$S,7)</f>
        <v>0</v>
      </c>
      <c r="AG203" s="190">
        <f>+SUMIFS(Data!$H:$H,Data!$A:$A,Data!$V203,Data!$S:$S,6)</f>
        <v>0</v>
      </c>
      <c r="AH203" s="189">
        <f t="shared" si="73"/>
        <v>0</v>
      </c>
      <c r="AI203" s="189">
        <f t="shared" si="74"/>
        <v>0</v>
      </c>
      <c r="AJ203" s="190">
        <f t="shared" si="75"/>
        <v>0</v>
      </c>
      <c r="AK203" s="157">
        <f t="shared" si="76"/>
        <v>0</v>
      </c>
      <c r="AL203" s="157">
        <f t="shared" si="77"/>
        <v>0</v>
      </c>
      <c r="AM203" s="211">
        <f t="shared" si="78"/>
        <v>0</v>
      </c>
    </row>
    <row r="204" spans="1:39" ht="14.25" customHeight="1" x14ac:dyDescent="0.15">
      <c r="A204">
        <v>202112</v>
      </c>
      <c r="B204" t="s">
        <v>3</v>
      </c>
      <c r="C204" t="s">
        <v>385</v>
      </c>
      <c r="D204" t="s">
        <v>383</v>
      </c>
      <c r="E204">
        <v>791273</v>
      </c>
      <c r="F204" t="s">
        <v>384</v>
      </c>
      <c r="G204" t="s">
        <v>384</v>
      </c>
      <c r="H204">
        <v>791273</v>
      </c>
      <c r="I204">
        <v>84762</v>
      </c>
      <c r="J204" t="s">
        <v>384</v>
      </c>
      <c r="K204" t="s">
        <v>414</v>
      </c>
      <c r="M204" s="129" t="str">
        <f t="shared" si="67"/>
        <v>2021121</v>
      </c>
      <c r="N204" s="129" t="str">
        <f t="shared" si="68"/>
        <v>2021</v>
      </c>
      <c r="O204" s="129">
        <f t="shared" si="69"/>
        <v>12</v>
      </c>
      <c r="P204" s="130">
        <f t="shared" si="70"/>
        <v>791273</v>
      </c>
      <c r="Q204" s="130" t="str">
        <f>VLOOKUP(T204,Tableau!C:E,3,0)</f>
        <v>TL</v>
      </c>
      <c r="R204" s="130" t="str">
        <f>VLOOKUP(T204,Tableau!C:G,5,0)</f>
        <v>NAKDİ</v>
      </c>
      <c r="S204" s="131" t="str">
        <f t="shared" si="71"/>
        <v>1</v>
      </c>
      <c r="T204" s="131" t="str">
        <f t="shared" si="72"/>
        <v>100</v>
      </c>
      <c r="V204" s="78">
        <v>202510</v>
      </c>
      <c r="W204" s="78">
        <v>2025</v>
      </c>
      <c r="Y204" s="188">
        <f>SUMIFS(Data!$F:$F,Data!$A:$A,Data!$V204,Data!$S:$S,1)</f>
        <v>0</v>
      </c>
      <c r="Z204" s="189">
        <f>SUMIFS(Data!$F:$F,Data!$A:$A,Data!$V204,Data!$S:$S,7)</f>
        <v>0</v>
      </c>
      <c r="AA204" s="190">
        <f>SUMIFS(Data!$F:$F,Data!$A:$A,Data!$V204,Data!$S:$S,6)</f>
        <v>0</v>
      </c>
      <c r="AB204" s="189">
        <f>SUMIFS(Data!$G:$G,Data!$A:$A,Data!$V204,Data!$S:$S,1)</f>
        <v>0</v>
      </c>
      <c r="AC204" s="189">
        <f>SUMIFS(Data!$G:$G,Data!$A:$A,Data!$V204,Data!$S:$S,7)</f>
        <v>0</v>
      </c>
      <c r="AD204" s="190">
        <f>SUMIFS(Data!$G:$G,Data!$A:$A,Data!$V204,Data!$S:$S,6)</f>
        <v>0</v>
      </c>
      <c r="AE204" s="189">
        <f>+SUMIFS(Data!$H:$H,Data!$A:$A,Data!$V204,Data!$S:$S,1)</f>
        <v>0</v>
      </c>
      <c r="AF204" s="189">
        <f>+SUMIFS(Data!$H:$H,Data!$A:$A,Data!$V204,Data!$S:$S,7)</f>
        <v>0</v>
      </c>
      <c r="AG204" s="190">
        <f>+SUMIFS(Data!$H:$H,Data!$A:$A,Data!$V204,Data!$S:$S,6)</f>
        <v>0</v>
      </c>
      <c r="AH204" s="189">
        <f t="shared" si="73"/>
        <v>0</v>
      </c>
      <c r="AI204" s="189">
        <f t="shared" si="74"/>
        <v>0</v>
      </c>
      <c r="AJ204" s="190">
        <f t="shared" si="75"/>
        <v>0</v>
      </c>
      <c r="AK204" s="157">
        <f t="shared" si="76"/>
        <v>0</v>
      </c>
      <c r="AL204" s="157">
        <f t="shared" si="77"/>
        <v>0</v>
      </c>
      <c r="AM204" s="211">
        <f t="shared" si="78"/>
        <v>0</v>
      </c>
    </row>
    <row r="205" spans="1:39" ht="14.25" customHeight="1" x14ac:dyDescent="0.15">
      <c r="A205">
        <v>202112</v>
      </c>
      <c r="B205" t="s">
        <v>3</v>
      </c>
      <c r="C205" t="s">
        <v>395</v>
      </c>
      <c r="D205" t="s">
        <v>383</v>
      </c>
      <c r="E205">
        <v>1229298</v>
      </c>
      <c r="F205">
        <v>14842</v>
      </c>
      <c r="G205" t="s">
        <v>384</v>
      </c>
      <c r="H205">
        <v>1209297</v>
      </c>
      <c r="I205">
        <v>53663</v>
      </c>
      <c r="J205">
        <v>22896</v>
      </c>
      <c r="K205" t="s">
        <v>409</v>
      </c>
      <c r="M205" s="129" t="str">
        <f t="shared" si="67"/>
        <v>2021121</v>
      </c>
      <c r="N205" s="129" t="str">
        <f t="shared" si="68"/>
        <v>2021</v>
      </c>
      <c r="O205" s="129">
        <f t="shared" si="69"/>
        <v>12</v>
      </c>
      <c r="P205" s="130">
        <f t="shared" si="70"/>
        <v>1224139</v>
      </c>
      <c r="Q205" s="130" t="str">
        <f>VLOOKUP(T205,Tableau!C:E,3,0)</f>
        <v>TL</v>
      </c>
      <c r="R205" s="130" t="str">
        <f>VLOOKUP(T205,Tableau!C:G,5,0)</f>
        <v>NAKDİ</v>
      </c>
      <c r="S205" s="131" t="str">
        <f t="shared" si="71"/>
        <v>1</v>
      </c>
      <c r="T205" s="131" t="str">
        <f t="shared" si="72"/>
        <v>100</v>
      </c>
      <c r="V205" s="78">
        <v>202511</v>
      </c>
      <c r="W205" s="78">
        <v>2025</v>
      </c>
      <c r="Y205" s="188">
        <f>SUMIFS(Data!$F:$F,Data!$A:$A,Data!$V205,Data!$S:$S,1)</f>
        <v>0</v>
      </c>
      <c r="Z205" s="189">
        <f>SUMIFS(Data!$F:$F,Data!$A:$A,Data!$V205,Data!$S:$S,7)</f>
        <v>0</v>
      </c>
      <c r="AA205" s="190">
        <f>SUMIFS(Data!$F:$F,Data!$A:$A,Data!$V205,Data!$S:$S,6)</f>
        <v>0</v>
      </c>
      <c r="AB205" s="189">
        <f>SUMIFS(Data!$G:$G,Data!$A:$A,Data!$V205,Data!$S:$S,1)</f>
        <v>0</v>
      </c>
      <c r="AC205" s="189">
        <f>SUMIFS(Data!$G:$G,Data!$A:$A,Data!$V205,Data!$S:$S,7)</f>
        <v>0</v>
      </c>
      <c r="AD205" s="190">
        <f>SUMIFS(Data!$G:$G,Data!$A:$A,Data!$V205,Data!$S:$S,6)</f>
        <v>0</v>
      </c>
      <c r="AE205" s="189">
        <f>+SUMIFS(Data!$H:$H,Data!$A:$A,Data!$V205,Data!$S:$S,1)</f>
        <v>0</v>
      </c>
      <c r="AF205" s="189">
        <f>+SUMIFS(Data!$H:$H,Data!$A:$A,Data!$V205,Data!$S:$S,7)</f>
        <v>0</v>
      </c>
      <c r="AG205" s="190">
        <f>+SUMIFS(Data!$H:$H,Data!$A:$A,Data!$V205,Data!$S:$S,6)</f>
        <v>0</v>
      </c>
      <c r="AH205" s="189">
        <f t="shared" si="73"/>
        <v>0</v>
      </c>
      <c r="AI205" s="189">
        <f t="shared" si="74"/>
        <v>0</v>
      </c>
      <c r="AJ205" s="190">
        <f t="shared" si="75"/>
        <v>0</v>
      </c>
      <c r="AK205" s="157">
        <f t="shared" si="76"/>
        <v>0</v>
      </c>
      <c r="AL205" s="157">
        <f t="shared" si="77"/>
        <v>0</v>
      </c>
      <c r="AM205" s="211">
        <f t="shared" si="78"/>
        <v>0</v>
      </c>
    </row>
    <row r="206" spans="1:39" ht="14.25" customHeight="1" x14ac:dyDescent="0.15">
      <c r="A206">
        <v>202112</v>
      </c>
      <c r="B206" t="s">
        <v>3</v>
      </c>
      <c r="C206" t="s">
        <v>390</v>
      </c>
      <c r="D206" t="s">
        <v>383</v>
      </c>
      <c r="E206">
        <v>39616</v>
      </c>
      <c r="F206">
        <v>37982</v>
      </c>
      <c r="G206" t="s">
        <v>384</v>
      </c>
      <c r="H206" t="s">
        <v>384</v>
      </c>
      <c r="I206">
        <v>1615</v>
      </c>
      <c r="J206">
        <v>19</v>
      </c>
      <c r="K206" t="s">
        <v>410</v>
      </c>
      <c r="M206" s="129" t="str">
        <f t="shared" si="67"/>
        <v>2021121</v>
      </c>
      <c r="N206" s="129" t="str">
        <f t="shared" si="68"/>
        <v>2021</v>
      </c>
      <c r="O206" s="129">
        <f t="shared" si="69"/>
        <v>12</v>
      </c>
      <c r="P206" s="130">
        <f t="shared" si="70"/>
        <v>37982</v>
      </c>
      <c r="Q206" s="130" t="str">
        <f>VLOOKUP(T206,Tableau!C:E,3,0)</f>
        <v>TL</v>
      </c>
      <c r="R206" s="130" t="str">
        <f>VLOOKUP(T206,Tableau!C:G,5,0)</f>
        <v>NAKDİ</v>
      </c>
      <c r="S206" s="131" t="str">
        <f t="shared" si="71"/>
        <v>1</v>
      </c>
      <c r="T206" s="131" t="str">
        <f t="shared" si="72"/>
        <v>100</v>
      </c>
      <c r="V206" s="78">
        <v>202512</v>
      </c>
      <c r="W206" s="78">
        <v>2025</v>
      </c>
      <c r="X206" s="210" t="s">
        <v>169</v>
      </c>
      <c r="Y206" s="188">
        <f>SUMIFS(Data!$F:$F,Data!$A:$A,Data!$V206,Data!$S:$S,1)</f>
        <v>0</v>
      </c>
      <c r="Z206" s="189">
        <f>SUMIFS(Data!$F:$F,Data!$A:$A,Data!$V206,Data!$S:$S,7)</f>
        <v>0</v>
      </c>
      <c r="AA206" s="190">
        <f>SUMIFS(Data!$F:$F,Data!$A:$A,Data!$V206,Data!$S:$S,6)</f>
        <v>0</v>
      </c>
      <c r="AB206" s="189">
        <f>SUMIFS(Data!$G:$G,Data!$A:$A,Data!$V206,Data!$S:$S,1)</f>
        <v>0</v>
      </c>
      <c r="AC206" s="189">
        <f>SUMIFS(Data!$G:$G,Data!$A:$A,Data!$V206,Data!$S:$S,7)</f>
        <v>0</v>
      </c>
      <c r="AD206" s="190">
        <f>SUMIFS(Data!$G:$G,Data!$A:$A,Data!$V206,Data!$S:$S,6)</f>
        <v>0</v>
      </c>
      <c r="AE206" s="189">
        <f>+SUMIFS(Data!$H:$H,Data!$A:$A,Data!$V206,Data!$S:$S,1)</f>
        <v>0</v>
      </c>
      <c r="AF206" s="189">
        <f>+SUMIFS(Data!$H:$H,Data!$A:$A,Data!$V206,Data!$S:$S,7)</f>
        <v>0</v>
      </c>
      <c r="AG206" s="190">
        <f>+SUMIFS(Data!$H:$H,Data!$A:$A,Data!$V206,Data!$S:$S,6)</f>
        <v>0</v>
      </c>
      <c r="AH206" s="189">
        <f t="shared" si="73"/>
        <v>0</v>
      </c>
      <c r="AI206" s="189">
        <f t="shared" si="74"/>
        <v>0</v>
      </c>
      <c r="AJ206" s="190">
        <f t="shared" si="75"/>
        <v>0</v>
      </c>
      <c r="AK206" s="157">
        <f t="shared" si="76"/>
        <v>0</v>
      </c>
      <c r="AL206" s="157">
        <f t="shared" si="77"/>
        <v>0</v>
      </c>
      <c r="AM206" s="211">
        <f t="shared" si="78"/>
        <v>0</v>
      </c>
    </row>
    <row r="207" spans="1:39" ht="14.25" customHeight="1" x14ac:dyDescent="0.15">
      <c r="A207">
        <v>202112</v>
      </c>
      <c r="B207" t="s">
        <v>3</v>
      </c>
      <c r="C207" t="s">
        <v>391</v>
      </c>
      <c r="D207" t="s">
        <v>383</v>
      </c>
      <c r="E207">
        <v>267557</v>
      </c>
      <c r="F207">
        <v>267557</v>
      </c>
      <c r="G207" t="s">
        <v>384</v>
      </c>
      <c r="H207" t="s">
        <v>384</v>
      </c>
      <c r="I207" t="s">
        <v>384</v>
      </c>
      <c r="J207">
        <v>4820</v>
      </c>
      <c r="K207" t="s">
        <v>411</v>
      </c>
      <c r="M207" s="129" t="str">
        <f t="shared" si="67"/>
        <v>2021121</v>
      </c>
      <c r="N207" s="129" t="str">
        <f t="shared" si="68"/>
        <v>2021</v>
      </c>
      <c r="O207" s="129">
        <f t="shared" si="69"/>
        <v>12</v>
      </c>
      <c r="P207" s="130">
        <f t="shared" si="70"/>
        <v>267557</v>
      </c>
      <c r="Q207" s="130" t="str">
        <f>VLOOKUP(T207,Tableau!C:E,3,0)</f>
        <v>TL</v>
      </c>
      <c r="R207" s="130" t="str">
        <f>VLOOKUP(T207,Tableau!C:G,5,0)</f>
        <v>NAKDİ</v>
      </c>
      <c r="S207" s="131" t="str">
        <f t="shared" si="71"/>
        <v>1</v>
      </c>
      <c r="T207" s="131" t="str">
        <f t="shared" si="72"/>
        <v>100</v>
      </c>
      <c r="V207" s="78">
        <v>202601</v>
      </c>
      <c r="W207" s="78">
        <v>2026</v>
      </c>
      <c r="Y207" s="188">
        <f>SUMIFS(Data!$F:$F,Data!$A:$A,Data!$V207,Data!$S:$S,1)</f>
        <v>0</v>
      </c>
      <c r="Z207" s="189">
        <f>SUMIFS(Data!$F:$F,Data!$A:$A,Data!$V207,Data!$S:$S,7)</f>
        <v>0</v>
      </c>
      <c r="AA207" s="190">
        <f>SUMIFS(Data!$F:$F,Data!$A:$A,Data!$V207,Data!$S:$S,6)</f>
        <v>0</v>
      </c>
      <c r="AB207" s="189">
        <f>SUMIFS(Data!$G:$G,Data!$A:$A,Data!$V207,Data!$S:$S,1)</f>
        <v>0</v>
      </c>
      <c r="AC207" s="189">
        <f>SUMIFS(Data!$G:$G,Data!$A:$A,Data!$V207,Data!$S:$S,7)</f>
        <v>0</v>
      </c>
      <c r="AD207" s="190">
        <f>SUMIFS(Data!$G:$G,Data!$A:$A,Data!$V207,Data!$S:$S,6)</f>
        <v>0</v>
      </c>
      <c r="AE207" s="189">
        <f>+SUMIFS(Data!$H:$H,Data!$A:$A,Data!$V207,Data!$S:$S,1)</f>
        <v>0</v>
      </c>
      <c r="AF207" s="189">
        <f>+SUMIFS(Data!$H:$H,Data!$A:$A,Data!$V207,Data!$S:$S,7)</f>
        <v>0</v>
      </c>
      <c r="AG207" s="190">
        <f>+SUMIFS(Data!$H:$H,Data!$A:$A,Data!$V207,Data!$S:$S,6)</f>
        <v>0</v>
      </c>
      <c r="AH207" s="189">
        <f t="shared" si="73"/>
        <v>0</v>
      </c>
      <c r="AI207" s="189">
        <f t="shared" si="74"/>
        <v>0</v>
      </c>
      <c r="AJ207" s="190">
        <f t="shared" si="75"/>
        <v>0</v>
      </c>
      <c r="AK207" s="157">
        <f t="shared" si="76"/>
        <v>0</v>
      </c>
      <c r="AL207" s="157">
        <f t="shared" si="77"/>
        <v>0</v>
      </c>
      <c r="AM207" s="211">
        <f t="shared" si="78"/>
        <v>0</v>
      </c>
    </row>
    <row r="208" spans="1:39" ht="14.25" customHeight="1" x14ac:dyDescent="0.15">
      <c r="A208">
        <v>202112</v>
      </c>
      <c r="B208" t="s">
        <v>3</v>
      </c>
      <c r="C208" t="s">
        <v>395</v>
      </c>
      <c r="D208" t="s">
        <v>415</v>
      </c>
      <c r="E208">
        <v>3745105</v>
      </c>
      <c r="F208">
        <v>15000</v>
      </c>
      <c r="G208" t="s">
        <v>384</v>
      </c>
      <c r="H208">
        <v>3487823</v>
      </c>
      <c r="I208">
        <v>107931</v>
      </c>
      <c r="J208">
        <v>27519</v>
      </c>
      <c r="K208" t="s">
        <v>409</v>
      </c>
      <c r="M208" s="129" t="str">
        <f t="shared" si="67"/>
        <v>2021121</v>
      </c>
      <c r="N208" s="129" t="str">
        <f t="shared" si="68"/>
        <v>2021</v>
      </c>
      <c r="O208" s="129">
        <f t="shared" si="69"/>
        <v>12</v>
      </c>
      <c r="P208" s="130">
        <f t="shared" si="70"/>
        <v>3502823</v>
      </c>
      <c r="Q208" s="130" t="str">
        <f>VLOOKUP(T208,Tableau!C:E,3,0)</f>
        <v>TL</v>
      </c>
      <c r="R208" s="130" t="str">
        <f>VLOOKUP(T208,Tableau!C:G,5,0)</f>
        <v>YAPILANDIRMA</v>
      </c>
      <c r="S208" s="131" t="str">
        <f t="shared" si="71"/>
        <v>1</v>
      </c>
      <c r="T208" s="131" t="str">
        <f t="shared" si="72"/>
        <v>106</v>
      </c>
      <c r="V208" s="78">
        <v>202602</v>
      </c>
      <c r="W208" s="78">
        <v>2026</v>
      </c>
      <c r="Y208" s="188">
        <f>SUMIFS(Data!$F:$F,Data!$A:$A,Data!$V208,Data!$S:$S,1)</f>
        <v>0</v>
      </c>
      <c r="Z208" s="189">
        <f>SUMIFS(Data!$F:$F,Data!$A:$A,Data!$V208,Data!$S:$S,7)</f>
        <v>0</v>
      </c>
      <c r="AA208" s="190">
        <f>SUMIFS(Data!$F:$F,Data!$A:$A,Data!$V208,Data!$S:$S,6)</f>
        <v>0</v>
      </c>
      <c r="AB208" s="189">
        <f>SUMIFS(Data!$G:$G,Data!$A:$A,Data!$V208,Data!$S:$S,1)</f>
        <v>0</v>
      </c>
      <c r="AC208" s="189">
        <f>SUMIFS(Data!$G:$G,Data!$A:$A,Data!$V208,Data!$S:$S,7)</f>
        <v>0</v>
      </c>
      <c r="AD208" s="190">
        <f>SUMIFS(Data!$G:$G,Data!$A:$A,Data!$V208,Data!$S:$S,6)</f>
        <v>0</v>
      </c>
      <c r="AE208" s="189">
        <f>+SUMIFS(Data!$H:$H,Data!$A:$A,Data!$V208,Data!$S:$S,1)</f>
        <v>0</v>
      </c>
      <c r="AF208" s="189">
        <f>+SUMIFS(Data!$H:$H,Data!$A:$A,Data!$V208,Data!$S:$S,7)</f>
        <v>0</v>
      </c>
      <c r="AG208" s="190">
        <f>+SUMIFS(Data!$H:$H,Data!$A:$A,Data!$V208,Data!$S:$S,6)</f>
        <v>0</v>
      </c>
      <c r="AH208" s="189">
        <f t="shared" si="73"/>
        <v>0</v>
      </c>
      <c r="AI208" s="189">
        <f t="shared" si="74"/>
        <v>0</v>
      </c>
      <c r="AJ208" s="190">
        <f t="shared" si="75"/>
        <v>0</v>
      </c>
      <c r="AK208" s="157">
        <f t="shared" si="76"/>
        <v>0</v>
      </c>
      <c r="AL208" s="157">
        <f t="shared" si="77"/>
        <v>0</v>
      </c>
      <c r="AM208" s="211">
        <f t="shared" si="78"/>
        <v>0</v>
      </c>
    </row>
    <row r="209" spans="1:39" ht="14.25" customHeight="1" x14ac:dyDescent="0.15">
      <c r="A209">
        <v>202112</v>
      </c>
      <c r="B209" t="s">
        <v>3</v>
      </c>
      <c r="C209" t="s">
        <v>393</v>
      </c>
      <c r="D209" t="s">
        <v>415</v>
      </c>
      <c r="E209">
        <v>734500</v>
      </c>
      <c r="F209" t="s">
        <v>384</v>
      </c>
      <c r="G209" t="s">
        <v>384</v>
      </c>
      <c r="H209">
        <v>650948</v>
      </c>
      <c r="I209">
        <v>23019</v>
      </c>
      <c r="J209">
        <v>7442</v>
      </c>
      <c r="K209" t="s">
        <v>409</v>
      </c>
      <c r="M209" s="129" t="str">
        <f t="shared" si="67"/>
        <v>2021121</v>
      </c>
      <c r="N209" s="129" t="str">
        <f t="shared" si="68"/>
        <v>2021</v>
      </c>
      <c r="O209" s="129">
        <f t="shared" si="69"/>
        <v>12</v>
      </c>
      <c r="P209" s="130">
        <f t="shared" si="70"/>
        <v>650948</v>
      </c>
      <c r="Q209" s="130" t="str">
        <f>VLOOKUP(T209,Tableau!C:E,3,0)</f>
        <v>TL</v>
      </c>
      <c r="R209" s="130" t="str">
        <f>VLOOKUP(T209,Tableau!C:G,5,0)</f>
        <v>YAPILANDIRMA</v>
      </c>
      <c r="S209" s="131" t="str">
        <f t="shared" si="71"/>
        <v>1</v>
      </c>
      <c r="T209" s="131" t="str">
        <f t="shared" si="72"/>
        <v>106</v>
      </c>
      <c r="V209" s="78">
        <v>202603</v>
      </c>
      <c r="W209" s="78">
        <v>2026</v>
      </c>
      <c r="Y209" s="188">
        <f>SUMIFS(Data!$F:$F,Data!$A:$A,Data!$V209,Data!$S:$S,1)</f>
        <v>0</v>
      </c>
      <c r="Z209" s="189">
        <f>SUMIFS(Data!$F:$F,Data!$A:$A,Data!$V209,Data!$S:$S,7)</f>
        <v>0</v>
      </c>
      <c r="AA209" s="190">
        <f>SUMIFS(Data!$F:$F,Data!$A:$A,Data!$V209,Data!$S:$S,6)</f>
        <v>0</v>
      </c>
      <c r="AB209" s="189">
        <f>SUMIFS(Data!$G:$G,Data!$A:$A,Data!$V209,Data!$S:$S,1)</f>
        <v>0</v>
      </c>
      <c r="AC209" s="189">
        <f>SUMIFS(Data!$G:$G,Data!$A:$A,Data!$V209,Data!$S:$S,7)</f>
        <v>0</v>
      </c>
      <c r="AD209" s="190">
        <f>SUMIFS(Data!$G:$G,Data!$A:$A,Data!$V209,Data!$S:$S,6)</f>
        <v>0</v>
      </c>
      <c r="AE209" s="189">
        <f>+SUMIFS(Data!$H:$H,Data!$A:$A,Data!$V209,Data!$S:$S,1)</f>
        <v>0</v>
      </c>
      <c r="AF209" s="189">
        <f>+SUMIFS(Data!$H:$H,Data!$A:$A,Data!$V209,Data!$S:$S,7)</f>
        <v>0</v>
      </c>
      <c r="AG209" s="190">
        <f>+SUMIFS(Data!$H:$H,Data!$A:$A,Data!$V209,Data!$S:$S,6)</f>
        <v>0</v>
      </c>
      <c r="AH209" s="189">
        <f t="shared" si="73"/>
        <v>0</v>
      </c>
      <c r="AI209" s="189">
        <f t="shared" si="74"/>
        <v>0</v>
      </c>
      <c r="AJ209" s="190">
        <f t="shared" si="75"/>
        <v>0</v>
      </c>
      <c r="AK209" s="157">
        <f t="shared" si="76"/>
        <v>0</v>
      </c>
      <c r="AL209" s="157">
        <f t="shared" si="77"/>
        <v>0</v>
      </c>
      <c r="AM209" s="211">
        <f t="shared" si="78"/>
        <v>0</v>
      </c>
    </row>
    <row r="210" spans="1:39" ht="14.25" customHeight="1" x14ac:dyDescent="0.15">
      <c r="A210">
        <v>202112</v>
      </c>
      <c r="B210" t="s">
        <v>3</v>
      </c>
      <c r="C210" t="s">
        <v>385</v>
      </c>
      <c r="D210" t="s">
        <v>415</v>
      </c>
      <c r="E210">
        <v>250000</v>
      </c>
      <c r="F210">
        <v>20402</v>
      </c>
      <c r="G210">
        <v>59335</v>
      </c>
      <c r="H210" t="s">
        <v>384</v>
      </c>
      <c r="I210" t="s">
        <v>384</v>
      </c>
      <c r="J210">
        <v>3593</v>
      </c>
      <c r="K210" t="s">
        <v>414</v>
      </c>
      <c r="M210" s="129" t="str">
        <f t="shared" ref="M210:M224" si="79">A210&amp;S210</f>
        <v>2021121</v>
      </c>
      <c r="N210" s="129" t="str">
        <f t="shared" ref="N210:N224" si="80">LEFT(A210,4)</f>
        <v>2021</v>
      </c>
      <c r="O210" s="129">
        <f t="shared" ref="O210:O224" si="81">VALUE(RIGHT(A210,2))</f>
        <v>12</v>
      </c>
      <c r="P210" s="130">
        <f t="shared" ref="P210:P224" si="82">F210+G210+H210</f>
        <v>79737</v>
      </c>
      <c r="Q210" s="130" t="str">
        <f>VLOOKUP(T210,Tableau!C:E,3,0)</f>
        <v>TL</v>
      </c>
      <c r="R210" s="130" t="str">
        <f>VLOOKUP(T210,Tableau!C:G,5,0)</f>
        <v>YAPILANDIRMA</v>
      </c>
      <c r="S210" s="131" t="str">
        <f t="shared" ref="S210:S224" si="83">LEFT(D210,1)</f>
        <v>1</v>
      </c>
      <c r="T210" s="131" t="str">
        <f t="shared" ref="T210:T224" si="84">LEFT(D210,3)</f>
        <v>106</v>
      </c>
      <c r="V210" s="78">
        <v>202604</v>
      </c>
      <c r="W210" s="78">
        <v>2026</v>
      </c>
      <c r="Y210" s="188">
        <f>SUMIFS(Data!$F:$F,Data!$A:$A,Data!$V210,Data!$S:$S,1)</f>
        <v>0</v>
      </c>
      <c r="Z210" s="189">
        <f>SUMIFS(Data!$F:$F,Data!$A:$A,Data!$V210,Data!$S:$S,7)</f>
        <v>0</v>
      </c>
      <c r="AA210" s="190">
        <f>SUMIFS(Data!$F:$F,Data!$A:$A,Data!$V210,Data!$S:$S,6)</f>
        <v>0</v>
      </c>
      <c r="AB210" s="189">
        <f>SUMIFS(Data!$G:$G,Data!$A:$A,Data!$V210,Data!$S:$S,1)</f>
        <v>0</v>
      </c>
      <c r="AC210" s="189">
        <f>SUMIFS(Data!$G:$G,Data!$A:$A,Data!$V210,Data!$S:$S,7)</f>
        <v>0</v>
      </c>
      <c r="AD210" s="190">
        <f>SUMIFS(Data!$G:$G,Data!$A:$A,Data!$V210,Data!$S:$S,6)</f>
        <v>0</v>
      </c>
      <c r="AE210" s="189">
        <f>+SUMIFS(Data!$H:$H,Data!$A:$A,Data!$V210,Data!$S:$S,1)</f>
        <v>0</v>
      </c>
      <c r="AF210" s="189">
        <f>+SUMIFS(Data!$H:$H,Data!$A:$A,Data!$V210,Data!$S:$S,7)</f>
        <v>0</v>
      </c>
      <c r="AG210" s="190">
        <f>+SUMIFS(Data!$H:$H,Data!$A:$A,Data!$V210,Data!$S:$S,6)</f>
        <v>0</v>
      </c>
      <c r="AH210" s="189">
        <f t="shared" si="73"/>
        <v>0</v>
      </c>
      <c r="AI210" s="189">
        <f t="shared" si="74"/>
        <v>0</v>
      </c>
      <c r="AJ210" s="190">
        <f t="shared" si="75"/>
        <v>0</v>
      </c>
      <c r="AK210" s="157">
        <f t="shared" si="76"/>
        <v>0</v>
      </c>
      <c r="AL210" s="157">
        <f t="shared" si="77"/>
        <v>0</v>
      </c>
      <c r="AM210" s="211">
        <f t="shared" si="78"/>
        <v>0</v>
      </c>
    </row>
    <row r="211" spans="1:39" ht="14.25" customHeight="1" x14ac:dyDescent="0.15">
      <c r="A211">
        <v>202112</v>
      </c>
      <c r="B211" t="s">
        <v>3</v>
      </c>
      <c r="C211" t="s">
        <v>390</v>
      </c>
      <c r="D211" t="s">
        <v>415</v>
      </c>
      <c r="E211">
        <v>929902</v>
      </c>
      <c r="F211">
        <v>137992</v>
      </c>
      <c r="G211" t="s">
        <v>384</v>
      </c>
      <c r="H211">
        <v>484795</v>
      </c>
      <c r="I211">
        <v>3029</v>
      </c>
      <c r="J211">
        <v>1583</v>
      </c>
      <c r="K211" t="s">
        <v>410</v>
      </c>
      <c r="M211" s="129" t="str">
        <f t="shared" si="79"/>
        <v>2021121</v>
      </c>
      <c r="N211" s="129" t="str">
        <f t="shared" si="80"/>
        <v>2021</v>
      </c>
      <c r="O211" s="129">
        <f t="shared" si="81"/>
        <v>12</v>
      </c>
      <c r="P211" s="130">
        <f t="shared" si="82"/>
        <v>622787</v>
      </c>
      <c r="Q211" s="130" t="str">
        <f>VLOOKUP(T211,Tableau!C:E,3,0)</f>
        <v>TL</v>
      </c>
      <c r="R211" s="130" t="str">
        <f>VLOOKUP(T211,Tableau!C:G,5,0)</f>
        <v>YAPILANDIRMA</v>
      </c>
      <c r="S211" s="131" t="str">
        <f t="shared" si="83"/>
        <v>1</v>
      </c>
      <c r="T211" s="131" t="str">
        <f t="shared" si="84"/>
        <v>106</v>
      </c>
      <c r="V211" s="78">
        <v>202605</v>
      </c>
      <c r="W211" s="78">
        <v>2026</v>
      </c>
      <c r="Y211" s="188">
        <f>SUMIFS(Data!$F:$F,Data!$A:$A,Data!$V211,Data!$S:$S,1)</f>
        <v>0</v>
      </c>
      <c r="Z211" s="189">
        <f>SUMIFS(Data!$F:$F,Data!$A:$A,Data!$V211,Data!$S:$S,7)</f>
        <v>0</v>
      </c>
      <c r="AA211" s="190">
        <f>SUMIFS(Data!$F:$F,Data!$A:$A,Data!$V211,Data!$S:$S,6)</f>
        <v>0</v>
      </c>
      <c r="AB211" s="189">
        <f>SUMIFS(Data!$G:$G,Data!$A:$A,Data!$V211,Data!$S:$S,1)</f>
        <v>0</v>
      </c>
      <c r="AC211" s="189">
        <f>SUMIFS(Data!$G:$G,Data!$A:$A,Data!$V211,Data!$S:$S,7)</f>
        <v>0</v>
      </c>
      <c r="AD211" s="190">
        <f>SUMIFS(Data!$G:$G,Data!$A:$A,Data!$V211,Data!$S:$S,6)</f>
        <v>0</v>
      </c>
      <c r="AE211" s="189">
        <f>+SUMIFS(Data!$H:$H,Data!$A:$A,Data!$V211,Data!$S:$S,1)</f>
        <v>0</v>
      </c>
      <c r="AF211" s="189">
        <f>+SUMIFS(Data!$H:$H,Data!$A:$A,Data!$V211,Data!$S:$S,7)</f>
        <v>0</v>
      </c>
      <c r="AG211" s="190">
        <f>+SUMIFS(Data!$H:$H,Data!$A:$A,Data!$V211,Data!$S:$S,6)</f>
        <v>0</v>
      </c>
      <c r="AH211" s="189">
        <f t="shared" si="73"/>
        <v>0</v>
      </c>
      <c r="AI211" s="189">
        <f t="shared" si="74"/>
        <v>0</v>
      </c>
      <c r="AJ211" s="190">
        <f t="shared" si="75"/>
        <v>0</v>
      </c>
      <c r="AK211" s="157">
        <f t="shared" si="76"/>
        <v>0</v>
      </c>
      <c r="AL211" s="157">
        <f t="shared" si="77"/>
        <v>0</v>
      </c>
      <c r="AM211" s="211">
        <f t="shared" si="78"/>
        <v>0</v>
      </c>
    </row>
    <row r="212" spans="1:39" ht="14.25" customHeight="1" x14ac:dyDescent="0.15">
      <c r="A212">
        <v>202112</v>
      </c>
      <c r="B212" t="s">
        <v>3</v>
      </c>
      <c r="C212" t="s">
        <v>389</v>
      </c>
      <c r="D212" t="s">
        <v>415</v>
      </c>
      <c r="E212">
        <v>296393</v>
      </c>
      <c r="F212">
        <v>225</v>
      </c>
      <c r="G212" t="s">
        <v>384</v>
      </c>
      <c r="H212">
        <v>40696</v>
      </c>
      <c r="I212" t="s">
        <v>384</v>
      </c>
      <c r="J212" t="s">
        <v>384</v>
      </c>
      <c r="K212" t="s">
        <v>409</v>
      </c>
      <c r="M212" s="129" t="str">
        <f t="shared" si="79"/>
        <v>2021121</v>
      </c>
      <c r="N212" s="129" t="str">
        <f t="shared" si="80"/>
        <v>2021</v>
      </c>
      <c r="O212" s="129">
        <f t="shared" si="81"/>
        <v>12</v>
      </c>
      <c r="P212" s="130">
        <f t="shared" si="82"/>
        <v>40921</v>
      </c>
      <c r="Q212" s="130" t="str">
        <f>VLOOKUP(T212,Tableau!C:E,3,0)</f>
        <v>TL</v>
      </c>
      <c r="R212" s="130" t="str">
        <f>VLOOKUP(T212,Tableau!C:G,5,0)</f>
        <v>YAPILANDIRMA</v>
      </c>
      <c r="S212" s="131" t="str">
        <f t="shared" si="83"/>
        <v>1</v>
      </c>
      <c r="T212" s="131" t="str">
        <f t="shared" si="84"/>
        <v>106</v>
      </c>
      <c r="V212" s="78">
        <v>202606</v>
      </c>
      <c r="W212" s="78">
        <v>2026</v>
      </c>
      <c r="Y212" s="188">
        <f>SUMIFS(Data!$F:$F,Data!$A:$A,Data!$V212,Data!$S:$S,1)</f>
        <v>0</v>
      </c>
      <c r="Z212" s="189">
        <f>SUMIFS(Data!$F:$F,Data!$A:$A,Data!$V212,Data!$S:$S,7)</f>
        <v>0</v>
      </c>
      <c r="AA212" s="190">
        <f>SUMIFS(Data!$F:$F,Data!$A:$A,Data!$V212,Data!$S:$S,6)</f>
        <v>0</v>
      </c>
      <c r="AB212" s="189">
        <f>SUMIFS(Data!$G:$G,Data!$A:$A,Data!$V212,Data!$S:$S,1)</f>
        <v>0</v>
      </c>
      <c r="AC212" s="189">
        <f>SUMIFS(Data!$G:$G,Data!$A:$A,Data!$V212,Data!$S:$S,7)</f>
        <v>0</v>
      </c>
      <c r="AD212" s="190">
        <f>SUMIFS(Data!$G:$G,Data!$A:$A,Data!$V212,Data!$S:$S,6)</f>
        <v>0</v>
      </c>
      <c r="AE212" s="189">
        <f>+SUMIFS(Data!$H:$H,Data!$A:$A,Data!$V212,Data!$S:$S,1)</f>
        <v>0</v>
      </c>
      <c r="AF212" s="189">
        <f>+SUMIFS(Data!$H:$H,Data!$A:$A,Data!$V212,Data!$S:$S,7)</f>
        <v>0</v>
      </c>
      <c r="AG212" s="190">
        <f>+SUMIFS(Data!$H:$H,Data!$A:$A,Data!$V212,Data!$S:$S,6)</f>
        <v>0</v>
      </c>
      <c r="AH212" s="189">
        <f t="shared" si="73"/>
        <v>0</v>
      </c>
      <c r="AI212" s="189">
        <f t="shared" si="74"/>
        <v>0</v>
      </c>
      <c r="AJ212" s="190">
        <f t="shared" si="75"/>
        <v>0</v>
      </c>
      <c r="AK212" s="157">
        <f t="shared" si="76"/>
        <v>0</v>
      </c>
      <c r="AL212" s="157">
        <f t="shared" si="77"/>
        <v>0</v>
      </c>
      <c r="AM212" s="211">
        <f t="shared" si="78"/>
        <v>0</v>
      </c>
    </row>
    <row r="213" spans="1:39" ht="14.25" customHeight="1" x14ac:dyDescent="0.15">
      <c r="A213">
        <v>202112</v>
      </c>
      <c r="B213" t="s">
        <v>394</v>
      </c>
      <c r="C213" t="s">
        <v>400</v>
      </c>
      <c r="D213" t="s">
        <v>412</v>
      </c>
      <c r="E213">
        <v>440000</v>
      </c>
      <c r="F213" t="s">
        <v>384</v>
      </c>
      <c r="G213" t="s">
        <v>384</v>
      </c>
      <c r="H213">
        <v>440000</v>
      </c>
      <c r="I213">
        <v>69159</v>
      </c>
      <c r="J213" t="s">
        <v>384</v>
      </c>
      <c r="K213" t="s">
        <v>396</v>
      </c>
      <c r="M213" s="129" t="str">
        <f t="shared" si="79"/>
        <v>2021121</v>
      </c>
      <c r="N213" s="129" t="str">
        <f t="shared" si="80"/>
        <v>2021</v>
      </c>
      <c r="O213" s="129">
        <f t="shared" si="81"/>
        <v>12</v>
      </c>
      <c r="P213" s="130">
        <f t="shared" si="82"/>
        <v>440000</v>
      </c>
      <c r="Q213" s="130" t="str">
        <f>VLOOKUP(T213,Tableau!C:E,3,0)</f>
        <v>TL</v>
      </c>
      <c r="R213" s="130" t="str">
        <f>VLOOKUP(T213,Tableau!C:G,5,0)</f>
        <v>NAKDİ</v>
      </c>
      <c r="S213" s="131" t="str">
        <f t="shared" si="83"/>
        <v>1</v>
      </c>
      <c r="T213" s="131" t="str">
        <f t="shared" si="84"/>
        <v>132</v>
      </c>
      <c r="V213" s="78">
        <v>202607</v>
      </c>
      <c r="W213" s="78">
        <v>2026</v>
      </c>
      <c r="Y213" s="188">
        <f>SUMIFS(Data!$F:$F,Data!$A:$A,Data!$V213,Data!$S:$S,1)</f>
        <v>0</v>
      </c>
      <c r="Z213" s="189">
        <f>SUMIFS(Data!$F:$F,Data!$A:$A,Data!$V213,Data!$S:$S,7)</f>
        <v>0</v>
      </c>
      <c r="AA213" s="190">
        <f>SUMIFS(Data!$F:$F,Data!$A:$A,Data!$V213,Data!$S:$S,6)</f>
        <v>0</v>
      </c>
      <c r="AB213" s="189">
        <f>SUMIFS(Data!$G:$G,Data!$A:$A,Data!$V213,Data!$S:$S,1)</f>
        <v>0</v>
      </c>
      <c r="AC213" s="189">
        <f>SUMIFS(Data!$G:$G,Data!$A:$A,Data!$V213,Data!$S:$S,7)</f>
        <v>0</v>
      </c>
      <c r="AD213" s="190">
        <f>SUMIFS(Data!$G:$G,Data!$A:$A,Data!$V213,Data!$S:$S,6)</f>
        <v>0</v>
      </c>
      <c r="AE213" s="189">
        <f>+SUMIFS(Data!$H:$H,Data!$A:$A,Data!$V213,Data!$S:$S,1)</f>
        <v>0</v>
      </c>
      <c r="AF213" s="189">
        <f>+SUMIFS(Data!$H:$H,Data!$A:$A,Data!$V213,Data!$S:$S,7)</f>
        <v>0</v>
      </c>
      <c r="AG213" s="190">
        <f>+SUMIFS(Data!$H:$H,Data!$A:$A,Data!$V213,Data!$S:$S,6)</f>
        <v>0</v>
      </c>
      <c r="AH213" s="189">
        <f t="shared" si="73"/>
        <v>0</v>
      </c>
      <c r="AI213" s="189">
        <f t="shared" si="74"/>
        <v>0</v>
      </c>
      <c r="AJ213" s="190">
        <f t="shared" si="75"/>
        <v>0</v>
      </c>
      <c r="AK213" s="157">
        <f t="shared" si="76"/>
        <v>0</v>
      </c>
      <c r="AL213" s="157">
        <f t="shared" si="77"/>
        <v>0</v>
      </c>
      <c r="AM213" s="211">
        <f t="shared" si="78"/>
        <v>0</v>
      </c>
    </row>
    <row r="214" spans="1:39" ht="14.25" customHeight="1" x14ac:dyDescent="0.15">
      <c r="A214">
        <v>202112</v>
      </c>
      <c r="B214" t="s">
        <v>3</v>
      </c>
      <c r="C214" t="s">
        <v>389</v>
      </c>
      <c r="D214" t="s">
        <v>401</v>
      </c>
      <c r="E214">
        <v>1020785</v>
      </c>
      <c r="F214" t="s">
        <v>384</v>
      </c>
      <c r="G214" t="s">
        <v>384</v>
      </c>
      <c r="H214">
        <v>1013417</v>
      </c>
      <c r="I214" t="s">
        <v>384</v>
      </c>
      <c r="J214">
        <v>7368</v>
      </c>
      <c r="K214" t="s">
        <v>409</v>
      </c>
      <c r="M214" s="129" t="str">
        <f t="shared" si="79"/>
        <v>2021122</v>
      </c>
      <c r="N214" s="129" t="str">
        <f t="shared" si="80"/>
        <v>2021</v>
      </c>
      <c r="O214" s="129">
        <f t="shared" si="81"/>
        <v>12</v>
      </c>
      <c r="P214" s="130">
        <f t="shared" si="82"/>
        <v>1013417</v>
      </c>
      <c r="Q214" s="130" t="str">
        <f>VLOOKUP(T214,Tableau!C:E,3,0)</f>
        <v>TL</v>
      </c>
      <c r="R214" s="130" t="str">
        <f>VLOOKUP(T214,Tableau!C:G,5,0)</f>
        <v>GAYRİNAKDİ</v>
      </c>
      <c r="S214" s="131" t="str">
        <f t="shared" si="83"/>
        <v>2</v>
      </c>
      <c r="T214" s="131" t="str">
        <f t="shared" si="84"/>
        <v>203</v>
      </c>
      <c r="V214" s="78">
        <v>202608</v>
      </c>
      <c r="W214" s="78">
        <v>2026</v>
      </c>
      <c r="Y214" s="188">
        <f>SUMIFS(Data!$F:$F,Data!$A:$A,Data!$V214,Data!$S:$S,1)</f>
        <v>0</v>
      </c>
      <c r="Z214" s="189">
        <f>SUMIFS(Data!$F:$F,Data!$A:$A,Data!$V214,Data!$S:$S,7)</f>
        <v>0</v>
      </c>
      <c r="AA214" s="190">
        <f>SUMIFS(Data!$F:$F,Data!$A:$A,Data!$V214,Data!$S:$S,6)</f>
        <v>0</v>
      </c>
      <c r="AB214" s="189">
        <f>SUMIFS(Data!$G:$G,Data!$A:$A,Data!$V214,Data!$S:$S,1)</f>
        <v>0</v>
      </c>
      <c r="AC214" s="189">
        <f>SUMIFS(Data!$G:$G,Data!$A:$A,Data!$V214,Data!$S:$S,7)</f>
        <v>0</v>
      </c>
      <c r="AD214" s="190">
        <f>SUMIFS(Data!$G:$G,Data!$A:$A,Data!$V214,Data!$S:$S,6)</f>
        <v>0</v>
      </c>
      <c r="AE214" s="189">
        <f>+SUMIFS(Data!$H:$H,Data!$A:$A,Data!$V214,Data!$S:$S,1)</f>
        <v>0</v>
      </c>
      <c r="AF214" s="189">
        <f>+SUMIFS(Data!$H:$H,Data!$A:$A,Data!$V214,Data!$S:$S,7)</f>
        <v>0</v>
      </c>
      <c r="AG214" s="190">
        <f>+SUMIFS(Data!$H:$H,Data!$A:$A,Data!$V214,Data!$S:$S,6)</f>
        <v>0</v>
      </c>
      <c r="AH214" s="189">
        <f t="shared" si="73"/>
        <v>0</v>
      </c>
      <c r="AI214" s="189">
        <f t="shared" si="74"/>
        <v>0</v>
      </c>
      <c r="AJ214" s="190">
        <f t="shared" si="75"/>
        <v>0</v>
      </c>
      <c r="AK214" s="157">
        <f t="shared" si="76"/>
        <v>0</v>
      </c>
      <c r="AL214" s="157">
        <f t="shared" si="77"/>
        <v>0</v>
      </c>
      <c r="AM214" s="211">
        <f t="shared" si="78"/>
        <v>0</v>
      </c>
    </row>
    <row r="215" spans="1:39" ht="14.25" customHeight="1" x14ac:dyDescent="0.15">
      <c r="A215">
        <v>202112</v>
      </c>
      <c r="B215" t="s">
        <v>3</v>
      </c>
      <c r="C215" t="s">
        <v>385</v>
      </c>
      <c r="D215" t="s">
        <v>401</v>
      </c>
      <c r="E215">
        <v>526040</v>
      </c>
      <c r="F215" t="s">
        <v>384</v>
      </c>
      <c r="G215" t="s">
        <v>384</v>
      </c>
      <c r="H215">
        <v>526040</v>
      </c>
      <c r="I215">
        <v>17412</v>
      </c>
      <c r="J215">
        <v>1681</v>
      </c>
      <c r="K215" t="s">
        <v>414</v>
      </c>
      <c r="M215" s="129" t="str">
        <f t="shared" si="79"/>
        <v>2021122</v>
      </c>
      <c r="N215" s="129" t="str">
        <f t="shared" si="80"/>
        <v>2021</v>
      </c>
      <c r="O215" s="129">
        <f t="shared" si="81"/>
        <v>12</v>
      </c>
      <c r="P215" s="130">
        <f t="shared" si="82"/>
        <v>526040</v>
      </c>
      <c r="Q215" s="130" t="str">
        <f>VLOOKUP(T215,Tableau!C:E,3,0)</f>
        <v>TL</v>
      </c>
      <c r="R215" s="130" t="str">
        <f>VLOOKUP(T215,Tableau!C:G,5,0)</f>
        <v>GAYRİNAKDİ</v>
      </c>
      <c r="S215" s="131" t="str">
        <f t="shared" si="83"/>
        <v>2</v>
      </c>
      <c r="T215" s="131" t="str">
        <f t="shared" si="84"/>
        <v>203</v>
      </c>
      <c r="V215" s="78">
        <v>202609</v>
      </c>
      <c r="W215" s="78">
        <v>2026</v>
      </c>
      <c r="Y215" s="188">
        <f>SUMIFS(Data!$F:$F,Data!$A:$A,Data!$V215,Data!$S:$S,1)</f>
        <v>0</v>
      </c>
      <c r="Z215" s="189">
        <f>SUMIFS(Data!$F:$F,Data!$A:$A,Data!$V215,Data!$S:$S,7)</f>
        <v>0</v>
      </c>
      <c r="AA215" s="190">
        <f>SUMIFS(Data!$F:$F,Data!$A:$A,Data!$V215,Data!$S:$S,6)</f>
        <v>0</v>
      </c>
      <c r="AB215" s="189">
        <f>SUMIFS(Data!$G:$G,Data!$A:$A,Data!$V215,Data!$S:$S,1)</f>
        <v>0</v>
      </c>
      <c r="AC215" s="189">
        <f>SUMIFS(Data!$G:$G,Data!$A:$A,Data!$V215,Data!$S:$S,7)</f>
        <v>0</v>
      </c>
      <c r="AD215" s="190">
        <f>SUMIFS(Data!$G:$G,Data!$A:$A,Data!$V215,Data!$S:$S,6)</f>
        <v>0</v>
      </c>
      <c r="AE215" s="189">
        <f>+SUMIFS(Data!$H:$H,Data!$A:$A,Data!$V215,Data!$S:$S,1)</f>
        <v>0</v>
      </c>
      <c r="AF215" s="189">
        <f>+SUMIFS(Data!$H:$H,Data!$A:$A,Data!$V215,Data!$S:$S,7)</f>
        <v>0</v>
      </c>
      <c r="AG215" s="190">
        <f>+SUMIFS(Data!$H:$H,Data!$A:$A,Data!$V215,Data!$S:$S,6)</f>
        <v>0</v>
      </c>
      <c r="AH215" s="189">
        <f t="shared" si="73"/>
        <v>0</v>
      </c>
      <c r="AI215" s="189">
        <f t="shared" si="74"/>
        <v>0</v>
      </c>
      <c r="AJ215" s="190">
        <f t="shared" si="75"/>
        <v>0</v>
      </c>
      <c r="AK215" s="157">
        <f t="shared" si="76"/>
        <v>0</v>
      </c>
      <c r="AL215" s="157">
        <f t="shared" si="77"/>
        <v>0</v>
      </c>
      <c r="AM215" s="211">
        <f t="shared" si="78"/>
        <v>0</v>
      </c>
    </row>
    <row r="216" spans="1:39" ht="14.25" customHeight="1" x14ac:dyDescent="0.15">
      <c r="A216">
        <v>202112</v>
      </c>
      <c r="B216" t="s">
        <v>3</v>
      </c>
      <c r="C216" t="s">
        <v>391</v>
      </c>
      <c r="D216" t="s">
        <v>401</v>
      </c>
      <c r="E216">
        <v>21808</v>
      </c>
      <c r="F216" t="s">
        <v>384</v>
      </c>
      <c r="G216" t="s">
        <v>384</v>
      </c>
      <c r="H216">
        <v>21772</v>
      </c>
      <c r="I216" t="s">
        <v>384</v>
      </c>
      <c r="J216">
        <v>36</v>
      </c>
      <c r="K216" t="s">
        <v>411</v>
      </c>
      <c r="M216" s="129" t="str">
        <f t="shared" si="79"/>
        <v>2021122</v>
      </c>
      <c r="N216" s="129" t="str">
        <f t="shared" si="80"/>
        <v>2021</v>
      </c>
      <c r="O216" s="129">
        <f t="shared" si="81"/>
        <v>12</v>
      </c>
      <c r="P216" s="130">
        <f t="shared" si="82"/>
        <v>21772</v>
      </c>
      <c r="Q216" s="130" t="str">
        <f>VLOOKUP(T216,Tableau!C:E,3,0)</f>
        <v>TL</v>
      </c>
      <c r="R216" s="130" t="str">
        <f>VLOOKUP(T216,Tableau!C:G,5,0)</f>
        <v>GAYRİNAKDİ</v>
      </c>
      <c r="S216" s="131" t="str">
        <f t="shared" si="83"/>
        <v>2</v>
      </c>
      <c r="T216" s="131" t="str">
        <f t="shared" si="84"/>
        <v>203</v>
      </c>
      <c r="V216" s="78">
        <v>202610</v>
      </c>
      <c r="W216" s="78">
        <v>2026</v>
      </c>
      <c r="Y216" s="188">
        <f>SUMIFS(Data!$F:$F,Data!$A:$A,Data!$V216,Data!$S:$S,1)</f>
        <v>0</v>
      </c>
      <c r="Z216" s="189">
        <f>SUMIFS(Data!$F:$F,Data!$A:$A,Data!$V216,Data!$S:$S,7)</f>
        <v>0</v>
      </c>
      <c r="AA216" s="190">
        <f>SUMIFS(Data!$F:$F,Data!$A:$A,Data!$V216,Data!$S:$S,6)</f>
        <v>0</v>
      </c>
      <c r="AB216" s="189">
        <f>SUMIFS(Data!$G:$G,Data!$A:$A,Data!$V216,Data!$S:$S,1)</f>
        <v>0</v>
      </c>
      <c r="AC216" s="189">
        <f>SUMIFS(Data!$G:$G,Data!$A:$A,Data!$V216,Data!$S:$S,7)</f>
        <v>0</v>
      </c>
      <c r="AD216" s="190">
        <f>SUMIFS(Data!$G:$G,Data!$A:$A,Data!$V216,Data!$S:$S,6)</f>
        <v>0</v>
      </c>
      <c r="AE216" s="189">
        <f>+SUMIFS(Data!$H:$H,Data!$A:$A,Data!$V216,Data!$S:$S,1)</f>
        <v>0</v>
      </c>
      <c r="AF216" s="189">
        <f>+SUMIFS(Data!$H:$H,Data!$A:$A,Data!$V216,Data!$S:$S,7)</f>
        <v>0</v>
      </c>
      <c r="AG216" s="190">
        <f>+SUMIFS(Data!$H:$H,Data!$A:$A,Data!$V216,Data!$S:$S,6)</f>
        <v>0</v>
      </c>
      <c r="AH216" s="189">
        <f t="shared" si="73"/>
        <v>0</v>
      </c>
      <c r="AI216" s="189">
        <f t="shared" si="74"/>
        <v>0</v>
      </c>
      <c r="AJ216" s="190">
        <f t="shared" si="75"/>
        <v>0</v>
      </c>
      <c r="AK216" s="157">
        <f t="shared" si="76"/>
        <v>0</v>
      </c>
      <c r="AL216" s="157">
        <f t="shared" si="77"/>
        <v>0</v>
      </c>
      <c r="AM216" s="211">
        <f t="shared" si="78"/>
        <v>0</v>
      </c>
    </row>
    <row r="217" spans="1:39" ht="14.25" customHeight="1" x14ac:dyDescent="0.15">
      <c r="A217">
        <v>202112</v>
      </c>
      <c r="B217" t="s">
        <v>3</v>
      </c>
      <c r="C217" t="s">
        <v>397</v>
      </c>
      <c r="D217" t="s">
        <v>403</v>
      </c>
      <c r="E217">
        <v>69469</v>
      </c>
      <c r="F217" t="s">
        <v>384</v>
      </c>
      <c r="G217" t="s">
        <v>384</v>
      </c>
      <c r="H217">
        <v>69469</v>
      </c>
      <c r="I217" t="s">
        <v>384</v>
      </c>
      <c r="J217">
        <v>501</v>
      </c>
      <c r="K217" t="s">
        <v>409</v>
      </c>
      <c r="M217" s="129" t="str">
        <f t="shared" si="79"/>
        <v>2021122</v>
      </c>
      <c r="N217" s="129" t="str">
        <f t="shared" si="80"/>
        <v>2021</v>
      </c>
      <c r="O217" s="129">
        <f t="shared" si="81"/>
        <v>12</v>
      </c>
      <c r="P217" s="130">
        <f t="shared" si="82"/>
        <v>69469</v>
      </c>
      <c r="Q217" s="130" t="str">
        <f>VLOOKUP(T217,Tableau!C:E,3,0)</f>
        <v>TL</v>
      </c>
      <c r="R217" s="130" t="str">
        <f>VLOOKUP(T217,Tableau!C:G,5,0)</f>
        <v>GAYRİNAKDİ</v>
      </c>
      <c r="S217" s="131" t="str">
        <f t="shared" si="83"/>
        <v>2</v>
      </c>
      <c r="T217" s="131" t="str">
        <f t="shared" si="84"/>
        <v>205</v>
      </c>
      <c r="V217" s="78">
        <v>202611</v>
      </c>
      <c r="W217" s="78">
        <v>2026</v>
      </c>
      <c r="Y217" s="188">
        <f>SUMIFS(Data!$F:$F,Data!$A:$A,Data!$V217,Data!$S:$S,1)</f>
        <v>0</v>
      </c>
      <c r="Z217" s="189">
        <f>SUMIFS(Data!$F:$F,Data!$A:$A,Data!$V217,Data!$S:$S,7)</f>
        <v>0</v>
      </c>
      <c r="AA217" s="190">
        <f>SUMIFS(Data!$F:$F,Data!$A:$A,Data!$V217,Data!$S:$S,6)</f>
        <v>0</v>
      </c>
      <c r="AB217" s="189">
        <f>SUMIFS(Data!$G:$G,Data!$A:$A,Data!$V217,Data!$S:$S,1)</f>
        <v>0</v>
      </c>
      <c r="AC217" s="189">
        <f>SUMIFS(Data!$G:$G,Data!$A:$A,Data!$V217,Data!$S:$S,7)</f>
        <v>0</v>
      </c>
      <c r="AD217" s="190">
        <f>SUMIFS(Data!$G:$G,Data!$A:$A,Data!$V217,Data!$S:$S,6)</f>
        <v>0</v>
      </c>
      <c r="AE217" s="189">
        <f>+SUMIFS(Data!$H:$H,Data!$A:$A,Data!$V217,Data!$S:$S,1)</f>
        <v>0</v>
      </c>
      <c r="AF217" s="189">
        <f>+SUMIFS(Data!$H:$H,Data!$A:$A,Data!$V217,Data!$S:$S,7)</f>
        <v>0</v>
      </c>
      <c r="AG217" s="190">
        <f>+SUMIFS(Data!$H:$H,Data!$A:$A,Data!$V217,Data!$S:$S,6)</f>
        <v>0</v>
      </c>
      <c r="AH217" s="189">
        <f t="shared" si="73"/>
        <v>0</v>
      </c>
      <c r="AI217" s="189">
        <f t="shared" si="74"/>
        <v>0</v>
      </c>
      <c r="AJ217" s="190">
        <f t="shared" si="75"/>
        <v>0</v>
      </c>
      <c r="AK217" s="157">
        <f t="shared" si="76"/>
        <v>0</v>
      </c>
      <c r="AL217" s="157">
        <f t="shared" si="77"/>
        <v>0</v>
      </c>
      <c r="AM217" s="211">
        <f t="shared" si="78"/>
        <v>0</v>
      </c>
    </row>
    <row r="218" spans="1:39" ht="14.25" customHeight="1" x14ac:dyDescent="0.15">
      <c r="A218">
        <v>202112</v>
      </c>
      <c r="B218" t="s">
        <v>407</v>
      </c>
      <c r="C218" t="s">
        <v>388</v>
      </c>
      <c r="D218" t="s">
        <v>408</v>
      </c>
      <c r="E218">
        <v>756000</v>
      </c>
      <c r="F218" t="s">
        <v>384</v>
      </c>
      <c r="G218" t="s">
        <v>384</v>
      </c>
      <c r="H218">
        <v>756000</v>
      </c>
      <c r="I218" t="s">
        <v>384</v>
      </c>
      <c r="J218" t="s">
        <v>384</v>
      </c>
      <c r="K218" t="s">
        <v>409</v>
      </c>
      <c r="M218" s="129" t="str">
        <f t="shared" si="79"/>
        <v>2021126</v>
      </c>
      <c r="N218" s="129" t="str">
        <f t="shared" si="80"/>
        <v>2021</v>
      </c>
      <c r="O218" s="129">
        <f t="shared" si="81"/>
        <v>12</v>
      </c>
      <c r="P218" s="130">
        <f t="shared" si="82"/>
        <v>756000</v>
      </c>
      <c r="Q218" s="130" t="str">
        <f>VLOOKUP(T218,Tableau!C:E,3,0)</f>
        <v>YP</v>
      </c>
      <c r="R218" s="130" t="str">
        <f>VLOOKUP(T218,Tableau!C:G,5,0)</f>
        <v>NAKDİ</v>
      </c>
      <c r="S218" s="131" t="str">
        <f t="shared" si="83"/>
        <v>6</v>
      </c>
      <c r="T218" s="131" t="str">
        <f t="shared" si="84"/>
        <v>650</v>
      </c>
      <c r="V218" s="78">
        <v>202612</v>
      </c>
      <c r="W218" s="78">
        <v>2026</v>
      </c>
      <c r="X218" s="210" t="s">
        <v>169</v>
      </c>
      <c r="Y218" s="188">
        <f>SUMIFS(Data!$F:$F,Data!$A:$A,Data!$V218,Data!$S:$S,1)</f>
        <v>0</v>
      </c>
      <c r="Z218" s="189">
        <f>SUMIFS(Data!$F:$F,Data!$A:$A,Data!$V218,Data!$S:$S,7)</f>
        <v>0</v>
      </c>
      <c r="AA218" s="190">
        <f>SUMIFS(Data!$F:$F,Data!$A:$A,Data!$V218,Data!$S:$S,6)</f>
        <v>0</v>
      </c>
      <c r="AB218" s="189">
        <f>SUMIFS(Data!$G:$G,Data!$A:$A,Data!$V218,Data!$S:$S,1)</f>
        <v>0</v>
      </c>
      <c r="AC218" s="189">
        <f>SUMIFS(Data!$G:$G,Data!$A:$A,Data!$V218,Data!$S:$S,7)</f>
        <v>0</v>
      </c>
      <c r="AD218" s="190">
        <f>SUMIFS(Data!$G:$G,Data!$A:$A,Data!$V218,Data!$S:$S,6)</f>
        <v>0</v>
      </c>
      <c r="AE218" s="189">
        <f>+SUMIFS(Data!$H:$H,Data!$A:$A,Data!$V218,Data!$S:$S,1)</f>
        <v>0</v>
      </c>
      <c r="AF218" s="189">
        <f>+SUMIFS(Data!$H:$H,Data!$A:$A,Data!$V218,Data!$S:$S,7)</f>
        <v>0</v>
      </c>
      <c r="AG218" s="190">
        <f>+SUMIFS(Data!$H:$H,Data!$A:$A,Data!$V218,Data!$S:$S,6)</f>
        <v>0</v>
      </c>
      <c r="AH218" s="189">
        <f t="shared" si="73"/>
        <v>0</v>
      </c>
      <c r="AI218" s="189">
        <f t="shared" si="74"/>
        <v>0</v>
      </c>
      <c r="AJ218" s="190">
        <f t="shared" si="75"/>
        <v>0</v>
      </c>
      <c r="AK218" s="157">
        <f t="shared" si="76"/>
        <v>0</v>
      </c>
      <c r="AL218" s="157">
        <f t="shared" si="77"/>
        <v>0</v>
      </c>
      <c r="AM218" s="211">
        <f t="shared" si="78"/>
        <v>0</v>
      </c>
    </row>
    <row r="219" spans="1:39" ht="14.25" customHeight="1" x14ac:dyDescent="0.15">
      <c r="A219">
        <v>202112</v>
      </c>
      <c r="B219" t="s">
        <v>404</v>
      </c>
      <c r="C219" t="s">
        <v>382</v>
      </c>
      <c r="D219" t="s">
        <v>406</v>
      </c>
      <c r="E219">
        <v>80000</v>
      </c>
      <c r="F219">
        <v>55625</v>
      </c>
      <c r="G219" t="s">
        <v>384</v>
      </c>
      <c r="H219" t="s">
        <v>384</v>
      </c>
      <c r="I219" t="s">
        <v>384</v>
      </c>
      <c r="J219" t="s">
        <v>384</v>
      </c>
      <c r="K219" t="s">
        <v>409</v>
      </c>
      <c r="M219" s="129" t="str">
        <f t="shared" si="79"/>
        <v>2021127</v>
      </c>
      <c r="N219" s="129" t="str">
        <f t="shared" si="80"/>
        <v>2021</v>
      </c>
      <c r="O219" s="129">
        <f t="shared" si="81"/>
        <v>12</v>
      </c>
      <c r="P219" s="130">
        <f t="shared" si="82"/>
        <v>55625</v>
      </c>
      <c r="Q219" s="130" t="str">
        <f>VLOOKUP(T219,Tableau!C:E,3,0)</f>
        <v>TL</v>
      </c>
      <c r="R219" s="130" t="str">
        <f>VLOOKUP(T219,Tableau!C:G,5,0)</f>
        <v>NAKDİ</v>
      </c>
      <c r="S219" s="131" t="str">
        <f t="shared" si="83"/>
        <v>7</v>
      </c>
      <c r="T219" s="131" t="str">
        <f t="shared" si="84"/>
        <v>700</v>
      </c>
      <c r="V219" s="78">
        <v>202701</v>
      </c>
      <c r="W219" s="78">
        <v>2027</v>
      </c>
      <c r="Y219" s="188">
        <f>SUMIFS(Data!$F:$F,Data!$A:$A,Data!$V219,Data!$S:$S,1)</f>
        <v>0</v>
      </c>
      <c r="Z219" s="189">
        <f>SUMIFS(Data!$F:$F,Data!$A:$A,Data!$V219,Data!$S:$S,7)</f>
        <v>0</v>
      </c>
      <c r="AA219" s="190">
        <f>SUMIFS(Data!$F:$F,Data!$A:$A,Data!$V219,Data!$S:$S,6)</f>
        <v>0</v>
      </c>
      <c r="AB219" s="189">
        <f>SUMIFS(Data!$G:$G,Data!$A:$A,Data!$V219,Data!$S:$S,1)</f>
        <v>0</v>
      </c>
      <c r="AC219" s="189">
        <f>SUMIFS(Data!$G:$G,Data!$A:$A,Data!$V219,Data!$S:$S,7)</f>
        <v>0</v>
      </c>
      <c r="AD219" s="190">
        <f>SUMIFS(Data!$G:$G,Data!$A:$A,Data!$V219,Data!$S:$S,6)</f>
        <v>0</v>
      </c>
      <c r="AE219" s="189">
        <f>+SUMIFS(Data!$H:$H,Data!$A:$A,Data!$V219,Data!$S:$S,1)</f>
        <v>0</v>
      </c>
      <c r="AF219" s="189">
        <f>+SUMIFS(Data!$H:$H,Data!$A:$A,Data!$V219,Data!$S:$S,7)</f>
        <v>0</v>
      </c>
      <c r="AG219" s="190">
        <f>+SUMIFS(Data!$H:$H,Data!$A:$A,Data!$V219,Data!$S:$S,6)</f>
        <v>0</v>
      </c>
      <c r="AH219" s="189">
        <f t="shared" si="73"/>
        <v>0</v>
      </c>
      <c r="AI219" s="189">
        <f t="shared" si="74"/>
        <v>0</v>
      </c>
      <c r="AJ219" s="190">
        <f t="shared" si="75"/>
        <v>0</v>
      </c>
      <c r="AK219" s="157">
        <f t="shared" si="76"/>
        <v>0</v>
      </c>
      <c r="AL219" s="157">
        <f t="shared" si="77"/>
        <v>0</v>
      </c>
      <c r="AM219" s="211">
        <f t="shared" si="78"/>
        <v>0</v>
      </c>
    </row>
    <row r="220" spans="1:39" ht="14.25" customHeight="1" x14ac:dyDescent="0.15">
      <c r="A220">
        <v>202112</v>
      </c>
      <c r="B220" t="s">
        <v>404</v>
      </c>
      <c r="C220" t="s">
        <v>405</v>
      </c>
      <c r="D220" t="s">
        <v>406</v>
      </c>
      <c r="E220">
        <v>734500</v>
      </c>
      <c r="F220" t="s">
        <v>384</v>
      </c>
      <c r="G220" t="s">
        <v>384</v>
      </c>
      <c r="H220">
        <v>650948</v>
      </c>
      <c r="I220">
        <v>23019</v>
      </c>
      <c r="J220">
        <v>7442</v>
      </c>
      <c r="K220" t="s">
        <v>409</v>
      </c>
      <c r="M220" s="129" t="str">
        <f t="shared" si="79"/>
        <v>2021127</v>
      </c>
      <c r="N220" s="129" t="str">
        <f t="shared" si="80"/>
        <v>2021</v>
      </c>
      <c r="O220" s="129">
        <f t="shared" si="81"/>
        <v>12</v>
      </c>
      <c r="P220" s="130">
        <f t="shared" si="82"/>
        <v>650948</v>
      </c>
      <c r="Q220" s="130" t="str">
        <f>VLOOKUP(T220,Tableau!C:E,3,0)</f>
        <v>TL</v>
      </c>
      <c r="R220" s="130" t="str">
        <f>VLOOKUP(T220,Tableau!C:G,5,0)</f>
        <v>NAKDİ</v>
      </c>
      <c r="S220" s="131" t="str">
        <f t="shared" si="83"/>
        <v>7</v>
      </c>
      <c r="T220" s="131" t="str">
        <f t="shared" si="84"/>
        <v>700</v>
      </c>
      <c r="V220" s="78">
        <v>202702</v>
      </c>
      <c r="W220" s="78">
        <v>2027</v>
      </c>
      <c r="Y220" s="188">
        <f>SUMIFS(Data!$F:$F,Data!$A:$A,Data!$V220,Data!$S:$S,1)</f>
        <v>0</v>
      </c>
      <c r="Z220" s="189">
        <f>SUMIFS(Data!$F:$F,Data!$A:$A,Data!$V220,Data!$S:$S,7)</f>
        <v>0</v>
      </c>
      <c r="AA220" s="190">
        <f>SUMIFS(Data!$F:$F,Data!$A:$A,Data!$V220,Data!$S:$S,6)</f>
        <v>0</v>
      </c>
      <c r="AB220" s="189">
        <f>SUMIFS(Data!$G:$G,Data!$A:$A,Data!$V220,Data!$S:$S,1)</f>
        <v>0</v>
      </c>
      <c r="AC220" s="189">
        <f>SUMIFS(Data!$G:$G,Data!$A:$A,Data!$V220,Data!$S:$S,7)</f>
        <v>0</v>
      </c>
      <c r="AD220" s="190">
        <f>SUMIFS(Data!$G:$G,Data!$A:$A,Data!$V220,Data!$S:$S,6)</f>
        <v>0</v>
      </c>
      <c r="AE220" s="189">
        <f>+SUMIFS(Data!$H:$H,Data!$A:$A,Data!$V220,Data!$S:$S,1)</f>
        <v>0</v>
      </c>
      <c r="AF220" s="189">
        <f>+SUMIFS(Data!$H:$H,Data!$A:$A,Data!$V220,Data!$S:$S,7)</f>
        <v>0</v>
      </c>
      <c r="AG220" s="190">
        <f>+SUMIFS(Data!$H:$H,Data!$A:$A,Data!$V220,Data!$S:$S,6)</f>
        <v>0</v>
      </c>
      <c r="AH220" s="189">
        <f t="shared" si="73"/>
        <v>0</v>
      </c>
      <c r="AI220" s="189">
        <f t="shared" si="74"/>
        <v>0</v>
      </c>
      <c r="AJ220" s="190">
        <f t="shared" si="75"/>
        <v>0</v>
      </c>
      <c r="AK220" s="157">
        <f t="shared" si="76"/>
        <v>0</v>
      </c>
      <c r="AL220" s="157">
        <f t="shared" si="77"/>
        <v>0</v>
      </c>
      <c r="AM220" s="211">
        <f t="shared" si="78"/>
        <v>0</v>
      </c>
    </row>
    <row r="221" spans="1:39" ht="14.25" customHeight="1" x14ac:dyDescent="0.15">
      <c r="A221">
        <v>202112</v>
      </c>
      <c r="B221" t="s">
        <v>404</v>
      </c>
      <c r="C221" t="s">
        <v>398</v>
      </c>
      <c r="D221" t="s">
        <v>406</v>
      </c>
      <c r="E221">
        <v>250000</v>
      </c>
      <c r="F221">
        <v>20402</v>
      </c>
      <c r="G221">
        <v>59335</v>
      </c>
      <c r="H221" t="s">
        <v>384</v>
      </c>
      <c r="I221" t="s">
        <v>384</v>
      </c>
      <c r="J221">
        <v>3593</v>
      </c>
      <c r="K221" t="s">
        <v>409</v>
      </c>
      <c r="M221" s="129" t="str">
        <f t="shared" si="79"/>
        <v>2021127</v>
      </c>
      <c r="N221" s="129" t="str">
        <f t="shared" si="80"/>
        <v>2021</v>
      </c>
      <c r="O221" s="129">
        <f t="shared" si="81"/>
        <v>12</v>
      </c>
      <c r="P221" s="130">
        <f t="shared" si="82"/>
        <v>79737</v>
      </c>
      <c r="Q221" s="130" t="str">
        <f>VLOOKUP(T221,Tableau!C:E,3,0)</f>
        <v>TL</v>
      </c>
      <c r="R221" s="130" t="str">
        <f>VLOOKUP(T221,Tableau!C:G,5,0)</f>
        <v>NAKDİ</v>
      </c>
      <c r="S221" s="131" t="str">
        <f t="shared" si="83"/>
        <v>7</v>
      </c>
      <c r="T221" s="131" t="str">
        <f t="shared" si="84"/>
        <v>700</v>
      </c>
      <c r="V221" s="78">
        <v>202703</v>
      </c>
      <c r="W221" s="78">
        <v>2027</v>
      </c>
      <c r="Y221" s="188">
        <f>SUMIFS(Data!$F:$F,Data!$A:$A,Data!$V221,Data!$S:$S,1)</f>
        <v>0</v>
      </c>
      <c r="Z221" s="189">
        <f>SUMIFS(Data!$F:$F,Data!$A:$A,Data!$V221,Data!$S:$S,7)</f>
        <v>0</v>
      </c>
      <c r="AA221" s="190">
        <f>SUMIFS(Data!$F:$F,Data!$A:$A,Data!$V221,Data!$S:$S,6)</f>
        <v>0</v>
      </c>
      <c r="AB221" s="189">
        <f>SUMIFS(Data!$G:$G,Data!$A:$A,Data!$V221,Data!$S:$S,1)</f>
        <v>0</v>
      </c>
      <c r="AC221" s="189">
        <f>SUMIFS(Data!$G:$G,Data!$A:$A,Data!$V221,Data!$S:$S,7)</f>
        <v>0</v>
      </c>
      <c r="AD221" s="190">
        <f>SUMIFS(Data!$G:$G,Data!$A:$A,Data!$V221,Data!$S:$S,6)</f>
        <v>0</v>
      </c>
      <c r="AE221" s="189">
        <f>+SUMIFS(Data!$H:$H,Data!$A:$A,Data!$V221,Data!$S:$S,1)</f>
        <v>0</v>
      </c>
      <c r="AF221" s="189">
        <f>+SUMIFS(Data!$H:$H,Data!$A:$A,Data!$V221,Data!$S:$S,7)</f>
        <v>0</v>
      </c>
      <c r="AG221" s="190">
        <f>+SUMIFS(Data!$H:$H,Data!$A:$A,Data!$V221,Data!$S:$S,6)</f>
        <v>0</v>
      </c>
      <c r="AH221" s="189">
        <f t="shared" si="73"/>
        <v>0</v>
      </c>
      <c r="AI221" s="189">
        <f t="shared" si="74"/>
        <v>0</v>
      </c>
      <c r="AJ221" s="190">
        <f t="shared" si="75"/>
        <v>0</v>
      </c>
      <c r="AK221" s="157">
        <f t="shared" si="76"/>
        <v>0</v>
      </c>
      <c r="AL221" s="157">
        <f t="shared" si="77"/>
        <v>0</v>
      </c>
      <c r="AM221" s="211">
        <f t="shared" si="78"/>
        <v>0</v>
      </c>
    </row>
    <row r="222" spans="1:39" ht="14.25" customHeight="1" x14ac:dyDescent="0.15">
      <c r="A222">
        <v>202012</v>
      </c>
      <c r="B222" t="s">
        <v>3</v>
      </c>
      <c r="C222" t="s">
        <v>393</v>
      </c>
      <c r="D222" t="s">
        <v>383</v>
      </c>
      <c r="E222">
        <v>929902</v>
      </c>
      <c r="F222">
        <v>137992</v>
      </c>
      <c r="G222" t="s">
        <v>384</v>
      </c>
      <c r="H222">
        <v>484795</v>
      </c>
      <c r="I222">
        <v>3029</v>
      </c>
      <c r="J222">
        <v>1583</v>
      </c>
      <c r="K222" t="s">
        <v>409</v>
      </c>
      <c r="M222" s="129" t="str">
        <f t="shared" si="79"/>
        <v>2020121</v>
      </c>
      <c r="N222" s="129" t="str">
        <f t="shared" si="80"/>
        <v>2020</v>
      </c>
      <c r="O222" s="129">
        <f t="shared" si="81"/>
        <v>12</v>
      </c>
      <c r="P222" s="130">
        <f t="shared" si="82"/>
        <v>622787</v>
      </c>
      <c r="Q222" s="130" t="str">
        <f>VLOOKUP(T222,Tableau!C:E,3,0)</f>
        <v>TL</v>
      </c>
      <c r="R222" s="130" t="str">
        <f>VLOOKUP(T222,Tableau!C:G,5,0)</f>
        <v>NAKDİ</v>
      </c>
      <c r="S222" s="131" t="str">
        <f t="shared" si="83"/>
        <v>1</v>
      </c>
      <c r="T222" s="131" t="str">
        <f t="shared" si="84"/>
        <v>100</v>
      </c>
      <c r="V222" s="78">
        <v>202704</v>
      </c>
      <c r="W222" s="78">
        <v>2027</v>
      </c>
      <c r="Y222" s="188">
        <f>SUMIFS(Data!$F:$F,Data!$A:$A,Data!$V222,Data!$S:$S,1)</f>
        <v>0</v>
      </c>
      <c r="Z222" s="189">
        <f>SUMIFS(Data!$F:$F,Data!$A:$A,Data!$V222,Data!$S:$S,7)</f>
        <v>0</v>
      </c>
      <c r="AA222" s="190">
        <f>SUMIFS(Data!$F:$F,Data!$A:$A,Data!$V222,Data!$S:$S,6)</f>
        <v>0</v>
      </c>
      <c r="AB222" s="189">
        <f>SUMIFS(Data!$G:$G,Data!$A:$A,Data!$V222,Data!$S:$S,1)</f>
        <v>0</v>
      </c>
      <c r="AC222" s="189">
        <f>SUMIFS(Data!$G:$G,Data!$A:$A,Data!$V222,Data!$S:$S,7)</f>
        <v>0</v>
      </c>
      <c r="AD222" s="190">
        <f>SUMIFS(Data!$G:$G,Data!$A:$A,Data!$V222,Data!$S:$S,6)</f>
        <v>0</v>
      </c>
      <c r="AE222" s="189">
        <f>+SUMIFS(Data!$H:$H,Data!$A:$A,Data!$V222,Data!$S:$S,1)</f>
        <v>0</v>
      </c>
      <c r="AF222" s="189">
        <f>+SUMIFS(Data!$H:$H,Data!$A:$A,Data!$V222,Data!$S:$S,7)</f>
        <v>0</v>
      </c>
      <c r="AG222" s="190">
        <f>+SUMIFS(Data!$H:$H,Data!$A:$A,Data!$V222,Data!$S:$S,6)</f>
        <v>0</v>
      </c>
      <c r="AH222" s="189">
        <f t="shared" si="73"/>
        <v>0</v>
      </c>
      <c r="AI222" s="189">
        <f t="shared" si="74"/>
        <v>0</v>
      </c>
      <c r="AJ222" s="190">
        <f t="shared" si="75"/>
        <v>0</v>
      </c>
      <c r="AK222" s="157">
        <f t="shared" si="76"/>
        <v>0</v>
      </c>
      <c r="AL222" s="157">
        <f t="shared" si="77"/>
        <v>0</v>
      </c>
      <c r="AM222" s="211">
        <f t="shared" si="78"/>
        <v>0</v>
      </c>
    </row>
    <row r="223" spans="1:39" ht="14.25" customHeight="1" x14ac:dyDescent="0.15">
      <c r="A223">
        <v>202012</v>
      </c>
      <c r="B223" t="s">
        <v>3</v>
      </c>
      <c r="C223" t="s">
        <v>385</v>
      </c>
      <c r="D223" t="s">
        <v>383</v>
      </c>
      <c r="E223">
        <v>296393</v>
      </c>
      <c r="F223">
        <v>225</v>
      </c>
      <c r="G223" t="s">
        <v>384</v>
      </c>
      <c r="H223">
        <v>40696</v>
      </c>
      <c r="I223" t="s">
        <v>384</v>
      </c>
      <c r="J223" t="s">
        <v>384</v>
      </c>
      <c r="K223" t="s">
        <v>414</v>
      </c>
      <c r="M223" s="129" t="str">
        <f t="shared" si="79"/>
        <v>2020121</v>
      </c>
      <c r="N223" s="129" t="str">
        <f t="shared" si="80"/>
        <v>2020</v>
      </c>
      <c r="O223" s="129">
        <f t="shared" si="81"/>
        <v>12</v>
      </c>
      <c r="P223" s="130">
        <f t="shared" si="82"/>
        <v>40921</v>
      </c>
      <c r="Q223" s="130" t="str">
        <f>VLOOKUP(T223,Tableau!C:E,3,0)</f>
        <v>TL</v>
      </c>
      <c r="R223" s="130" t="str">
        <f>VLOOKUP(T223,Tableau!C:G,5,0)</f>
        <v>NAKDİ</v>
      </c>
      <c r="S223" s="131" t="str">
        <f t="shared" si="83"/>
        <v>1</v>
      </c>
      <c r="T223" s="131" t="str">
        <f t="shared" si="84"/>
        <v>100</v>
      </c>
      <c r="V223" s="78">
        <v>202705</v>
      </c>
      <c r="W223" s="78">
        <v>2027</v>
      </c>
      <c r="Y223" s="188">
        <f>SUMIFS(Data!$F:$F,Data!$A:$A,Data!$V223,Data!$S:$S,1)</f>
        <v>0</v>
      </c>
      <c r="Z223" s="189">
        <f>SUMIFS(Data!$F:$F,Data!$A:$A,Data!$V223,Data!$S:$S,7)</f>
        <v>0</v>
      </c>
      <c r="AA223" s="190">
        <f>SUMIFS(Data!$F:$F,Data!$A:$A,Data!$V223,Data!$S:$S,6)</f>
        <v>0</v>
      </c>
      <c r="AB223" s="189">
        <f>SUMIFS(Data!$G:$G,Data!$A:$A,Data!$V223,Data!$S:$S,1)</f>
        <v>0</v>
      </c>
      <c r="AC223" s="189">
        <f>SUMIFS(Data!$G:$G,Data!$A:$A,Data!$V223,Data!$S:$S,7)</f>
        <v>0</v>
      </c>
      <c r="AD223" s="190">
        <f>SUMIFS(Data!$G:$G,Data!$A:$A,Data!$V223,Data!$S:$S,6)</f>
        <v>0</v>
      </c>
      <c r="AE223" s="189">
        <f>+SUMIFS(Data!$H:$H,Data!$A:$A,Data!$V223,Data!$S:$S,1)</f>
        <v>0</v>
      </c>
      <c r="AF223" s="189">
        <f>+SUMIFS(Data!$H:$H,Data!$A:$A,Data!$V223,Data!$S:$S,7)</f>
        <v>0</v>
      </c>
      <c r="AG223" s="190">
        <f>+SUMIFS(Data!$H:$H,Data!$A:$A,Data!$V223,Data!$S:$S,6)</f>
        <v>0</v>
      </c>
      <c r="AH223" s="189">
        <f t="shared" ref="AH223:AJ230" si="85">Y223+AB223+AE223</f>
        <v>0</v>
      </c>
      <c r="AI223" s="189">
        <f t="shared" si="85"/>
        <v>0</v>
      </c>
      <c r="AJ223" s="190">
        <f t="shared" si="85"/>
        <v>0</v>
      </c>
      <c r="AK223" s="157">
        <f t="shared" ref="AK223:AK230" si="86">IFERROR(Y223/AH223,0)</f>
        <v>0</v>
      </c>
      <c r="AL223" s="157">
        <f t="shared" ref="AL223:AL230" si="87">IFERROR(AB223/AH223,0)</f>
        <v>0</v>
      </c>
      <c r="AM223" s="211">
        <f t="shared" ref="AM223:AM230" si="88">IFERROR(AE223/AH223,0)</f>
        <v>0</v>
      </c>
    </row>
    <row r="224" spans="1:39" ht="14.25" customHeight="1" x14ac:dyDescent="0.15">
      <c r="A224">
        <v>202012</v>
      </c>
      <c r="B224" t="s">
        <v>3</v>
      </c>
      <c r="C224" t="s">
        <v>390</v>
      </c>
      <c r="D224" t="s">
        <v>383</v>
      </c>
      <c r="E224">
        <v>440000</v>
      </c>
      <c r="F224" t="s">
        <v>384</v>
      </c>
      <c r="G224" t="s">
        <v>384</v>
      </c>
      <c r="H224">
        <v>440000</v>
      </c>
      <c r="I224">
        <v>69159</v>
      </c>
      <c r="J224" t="s">
        <v>384</v>
      </c>
      <c r="K224" t="s">
        <v>410</v>
      </c>
      <c r="M224" s="129" t="str">
        <f t="shared" si="79"/>
        <v>2020121</v>
      </c>
      <c r="N224" s="129" t="str">
        <f t="shared" si="80"/>
        <v>2020</v>
      </c>
      <c r="O224" s="129">
        <f t="shared" si="81"/>
        <v>12</v>
      </c>
      <c r="P224" s="130">
        <f t="shared" si="82"/>
        <v>440000</v>
      </c>
      <c r="Q224" s="130" t="str">
        <f>VLOOKUP(T224,Tableau!C:E,3,0)</f>
        <v>TL</v>
      </c>
      <c r="R224" s="130" t="str">
        <f>VLOOKUP(T224,Tableau!C:G,5,0)</f>
        <v>NAKDİ</v>
      </c>
      <c r="S224" s="131" t="str">
        <f t="shared" si="83"/>
        <v>1</v>
      </c>
      <c r="T224" s="131" t="str">
        <f t="shared" si="84"/>
        <v>100</v>
      </c>
      <c r="V224" s="78">
        <v>202706</v>
      </c>
      <c r="W224" s="78">
        <v>2027</v>
      </c>
      <c r="Y224" s="188">
        <f>SUMIFS(Data!$F:$F,Data!$A:$A,Data!$V224,Data!$S:$S,1)</f>
        <v>0</v>
      </c>
      <c r="Z224" s="189">
        <f>SUMIFS(Data!$F:$F,Data!$A:$A,Data!$V224,Data!$S:$S,7)</f>
        <v>0</v>
      </c>
      <c r="AA224" s="190">
        <f>SUMIFS(Data!$F:$F,Data!$A:$A,Data!$V224,Data!$S:$S,6)</f>
        <v>0</v>
      </c>
      <c r="AB224" s="189">
        <f>SUMIFS(Data!$G:$G,Data!$A:$A,Data!$V224,Data!$S:$S,1)</f>
        <v>0</v>
      </c>
      <c r="AC224" s="189">
        <f>SUMIFS(Data!$G:$G,Data!$A:$A,Data!$V224,Data!$S:$S,7)</f>
        <v>0</v>
      </c>
      <c r="AD224" s="190">
        <f>SUMIFS(Data!$G:$G,Data!$A:$A,Data!$V224,Data!$S:$S,6)</f>
        <v>0</v>
      </c>
      <c r="AE224" s="189">
        <f>+SUMIFS(Data!$H:$H,Data!$A:$A,Data!$V224,Data!$S:$S,1)</f>
        <v>0</v>
      </c>
      <c r="AF224" s="189">
        <f>+SUMIFS(Data!$H:$H,Data!$A:$A,Data!$V224,Data!$S:$S,7)</f>
        <v>0</v>
      </c>
      <c r="AG224" s="190">
        <f>+SUMIFS(Data!$H:$H,Data!$A:$A,Data!$V224,Data!$S:$S,6)</f>
        <v>0</v>
      </c>
      <c r="AH224" s="189">
        <f t="shared" si="85"/>
        <v>0</v>
      </c>
      <c r="AI224" s="189">
        <f t="shared" si="85"/>
        <v>0</v>
      </c>
      <c r="AJ224" s="190">
        <f t="shared" si="85"/>
        <v>0</v>
      </c>
      <c r="AK224" s="157">
        <f t="shared" si="86"/>
        <v>0</v>
      </c>
      <c r="AL224" s="157">
        <f t="shared" si="87"/>
        <v>0</v>
      </c>
      <c r="AM224" s="211">
        <f t="shared" si="88"/>
        <v>0</v>
      </c>
    </row>
    <row r="225" spans="1:39" ht="14.25" customHeight="1" x14ac:dyDescent="0.15">
      <c r="A225">
        <v>202012</v>
      </c>
      <c r="B225" t="s">
        <v>3</v>
      </c>
      <c r="C225" t="s">
        <v>399</v>
      </c>
      <c r="D225" t="s">
        <v>383</v>
      </c>
      <c r="E225">
        <v>1020785</v>
      </c>
      <c r="F225" t="s">
        <v>384</v>
      </c>
      <c r="G225" t="s">
        <v>384</v>
      </c>
      <c r="H225">
        <v>1013417</v>
      </c>
      <c r="I225" t="s">
        <v>384</v>
      </c>
      <c r="J225">
        <v>7368</v>
      </c>
      <c r="K225" t="s">
        <v>409</v>
      </c>
      <c r="M225" s="129" t="str">
        <f t="shared" si="67"/>
        <v>2020121</v>
      </c>
      <c r="N225" s="129" t="str">
        <f t="shared" si="68"/>
        <v>2020</v>
      </c>
      <c r="O225" s="129">
        <f t="shared" si="69"/>
        <v>12</v>
      </c>
      <c r="P225" s="130">
        <f t="shared" si="70"/>
        <v>1013417</v>
      </c>
      <c r="Q225" s="130" t="str">
        <f>VLOOKUP(T225,Tableau!C:E,3,0)</f>
        <v>TL</v>
      </c>
      <c r="R225" s="130" t="str">
        <f>VLOOKUP(T225,Tableau!C:G,5,0)</f>
        <v>NAKDİ</v>
      </c>
      <c r="S225" s="131" t="str">
        <f t="shared" si="71"/>
        <v>1</v>
      </c>
      <c r="T225" s="131" t="str">
        <f t="shared" si="72"/>
        <v>100</v>
      </c>
      <c r="V225" s="78">
        <v>202707</v>
      </c>
      <c r="W225" s="78">
        <v>2027</v>
      </c>
      <c r="Y225" s="188">
        <f>SUMIFS(Data!$F:$F,Data!$A:$A,Data!$V225,Data!$S:$S,1)</f>
        <v>0</v>
      </c>
      <c r="Z225" s="189">
        <f>SUMIFS(Data!$F:$F,Data!$A:$A,Data!$V225,Data!$S:$S,7)</f>
        <v>0</v>
      </c>
      <c r="AA225" s="190">
        <f>SUMIFS(Data!$F:$F,Data!$A:$A,Data!$V225,Data!$S:$S,6)</f>
        <v>0</v>
      </c>
      <c r="AB225" s="189">
        <f>SUMIFS(Data!$G:$G,Data!$A:$A,Data!$V225,Data!$S:$S,1)</f>
        <v>0</v>
      </c>
      <c r="AC225" s="189">
        <f>SUMIFS(Data!$G:$G,Data!$A:$A,Data!$V225,Data!$S:$S,7)</f>
        <v>0</v>
      </c>
      <c r="AD225" s="190">
        <f>SUMIFS(Data!$G:$G,Data!$A:$A,Data!$V225,Data!$S:$S,6)</f>
        <v>0</v>
      </c>
      <c r="AE225" s="189">
        <f>+SUMIFS(Data!$H:$H,Data!$A:$A,Data!$V225,Data!$S:$S,1)</f>
        <v>0</v>
      </c>
      <c r="AF225" s="189">
        <f>+SUMIFS(Data!$H:$H,Data!$A:$A,Data!$V225,Data!$S:$S,7)</f>
        <v>0</v>
      </c>
      <c r="AG225" s="190">
        <f>+SUMIFS(Data!$H:$H,Data!$A:$A,Data!$V225,Data!$S:$S,6)</f>
        <v>0</v>
      </c>
      <c r="AH225" s="189">
        <f t="shared" si="85"/>
        <v>0</v>
      </c>
      <c r="AI225" s="189">
        <f t="shared" si="85"/>
        <v>0</v>
      </c>
      <c r="AJ225" s="190">
        <f t="shared" si="85"/>
        <v>0</v>
      </c>
      <c r="AK225" s="157">
        <f t="shared" si="86"/>
        <v>0</v>
      </c>
      <c r="AL225" s="157">
        <f t="shared" si="87"/>
        <v>0</v>
      </c>
      <c r="AM225" s="211">
        <f t="shared" si="88"/>
        <v>0</v>
      </c>
    </row>
    <row r="226" spans="1:39" ht="14.25" customHeight="1" x14ac:dyDescent="0.15">
      <c r="A226">
        <v>202012</v>
      </c>
      <c r="B226" t="s">
        <v>3</v>
      </c>
      <c r="C226" t="s">
        <v>389</v>
      </c>
      <c r="D226" t="s">
        <v>383</v>
      </c>
      <c r="E226">
        <v>526040</v>
      </c>
      <c r="F226" t="s">
        <v>384</v>
      </c>
      <c r="G226" t="s">
        <v>384</v>
      </c>
      <c r="H226">
        <v>526040</v>
      </c>
      <c r="I226">
        <v>17412</v>
      </c>
      <c r="J226">
        <v>1681</v>
      </c>
      <c r="K226" t="s">
        <v>409</v>
      </c>
      <c r="M226" s="129" t="str">
        <f t="shared" si="67"/>
        <v>2020121</v>
      </c>
      <c r="N226" s="129" t="str">
        <f t="shared" si="68"/>
        <v>2020</v>
      </c>
      <c r="O226" s="129">
        <f t="shared" si="69"/>
        <v>12</v>
      </c>
      <c r="P226" s="130">
        <f t="shared" si="70"/>
        <v>526040</v>
      </c>
      <c r="Q226" s="130" t="str">
        <f>VLOOKUP(T226,Tableau!C:E,3,0)</f>
        <v>TL</v>
      </c>
      <c r="R226" s="130" t="str">
        <f>VLOOKUP(T226,Tableau!C:G,5,0)</f>
        <v>NAKDİ</v>
      </c>
      <c r="S226" s="131" t="str">
        <f t="shared" si="71"/>
        <v>1</v>
      </c>
      <c r="T226" s="131" t="str">
        <f t="shared" si="72"/>
        <v>100</v>
      </c>
      <c r="V226" s="78">
        <v>202708</v>
      </c>
      <c r="W226" s="78">
        <v>2027</v>
      </c>
      <c r="Y226" s="188">
        <f>SUMIFS(Data!$F:$F,Data!$A:$A,Data!$V226,Data!$S:$S,1)</f>
        <v>0</v>
      </c>
      <c r="Z226" s="189">
        <f>SUMIFS(Data!$F:$F,Data!$A:$A,Data!$V226,Data!$S:$S,7)</f>
        <v>0</v>
      </c>
      <c r="AA226" s="190">
        <f>SUMIFS(Data!$F:$F,Data!$A:$A,Data!$V226,Data!$S:$S,6)</f>
        <v>0</v>
      </c>
      <c r="AB226" s="189">
        <f>SUMIFS(Data!$G:$G,Data!$A:$A,Data!$V226,Data!$S:$S,1)</f>
        <v>0</v>
      </c>
      <c r="AC226" s="189">
        <f>SUMIFS(Data!$G:$G,Data!$A:$A,Data!$V226,Data!$S:$S,7)</f>
        <v>0</v>
      </c>
      <c r="AD226" s="190">
        <f>SUMIFS(Data!$G:$G,Data!$A:$A,Data!$V226,Data!$S:$S,6)</f>
        <v>0</v>
      </c>
      <c r="AE226" s="189">
        <f>+SUMIFS(Data!$H:$H,Data!$A:$A,Data!$V226,Data!$S:$S,1)</f>
        <v>0</v>
      </c>
      <c r="AF226" s="189">
        <f>+SUMIFS(Data!$H:$H,Data!$A:$A,Data!$V226,Data!$S:$S,7)</f>
        <v>0</v>
      </c>
      <c r="AG226" s="190">
        <f>+SUMIFS(Data!$H:$H,Data!$A:$A,Data!$V226,Data!$S:$S,6)</f>
        <v>0</v>
      </c>
      <c r="AH226" s="189">
        <f t="shared" si="85"/>
        <v>0</v>
      </c>
      <c r="AI226" s="189">
        <f t="shared" si="85"/>
        <v>0</v>
      </c>
      <c r="AJ226" s="190">
        <f t="shared" si="85"/>
        <v>0</v>
      </c>
      <c r="AK226" s="157">
        <f t="shared" si="86"/>
        <v>0</v>
      </c>
      <c r="AL226" s="157">
        <f t="shared" si="87"/>
        <v>0</v>
      </c>
      <c r="AM226" s="211">
        <f t="shared" si="88"/>
        <v>0</v>
      </c>
    </row>
    <row r="227" spans="1:39" ht="14.25" customHeight="1" x14ac:dyDescent="0.15">
      <c r="A227">
        <v>202012</v>
      </c>
      <c r="B227" t="s">
        <v>3</v>
      </c>
      <c r="C227" t="s">
        <v>386</v>
      </c>
      <c r="D227" t="s">
        <v>383</v>
      </c>
      <c r="E227">
        <v>21808</v>
      </c>
      <c r="F227" t="s">
        <v>384</v>
      </c>
      <c r="G227" t="s">
        <v>384</v>
      </c>
      <c r="H227">
        <v>21772</v>
      </c>
      <c r="I227" t="s">
        <v>384</v>
      </c>
      <c r="J227">
        <v>36</v>
      </c>
      <c r="K227" t="s">
        <v>409</v>
      </c>
      <c r="M227" s="129" t="str">
        <f t="shared" si="67"/>
        <v>2020121</v>
      </c>
      <c r="N227" s="129" t="str">
        <f t="shared" si="68"/>
        <v>2020</v>
      </c>
      <c r="O227" s="129">
        <f t="shared" si="69"/>
        <v>12</v>
      </c>
      <c r="P227" s="130">
        <f t="shared" si="70"/>
        <v>21772</v>
      </c>
      <c r="Q227" s="130" t="str">
        <f>VLOOKUP(T227,Tableau!C:E,3,0)</f>
        <v>TL</v>
      </c>
      <c r="R227" s="130" t="str">
        <f>VLOOKUP(T227,Tableau!C:G,5,0)</f>
        <v>NAKDİ</v>
      </c>
      <c r="S227" s="131" t="str">
        <f t="shared" si="71"/>
        <v>1</v>
      </c>
      <c r="T227" s="131" t="str">
        <f t="shared" si="72"/>
        <v>100</v>
      </c>
      <c r="V227" s="78">
        <v>202709</v>
      </c>
      <c r="W227" s="78">
        <v>2027</v>
      </c>
      <c r="Y227" s="188">
        <f>SUMIFS(Data!$F:$F,Data!$A:$A,Data!$V227,Data!$S:$S,1)</f>
        <v>0</v>
      </c>
      <c r="Z227" s="189">
        <f>SUMIFS(Data!$F:$F,Data!$A:$A,Data!$V227,Data!$S:$S,7)</f>
        <v>0</v>
      </c>
      <c r="AA227" s="190">
        <f>SUMIFS(Data!$F:$F,Data!$A:$A,Data!$V227,Data!$S:$S,6)</f>
        <v>0</v>
      </c>
      <c r="AB227" s="189">
        <f>SUMIFS(Data!$G:$G,Data!$A:$A,Data!$V227,Data!$S:$S,1)</f>
        <v>0</v>
      </c>
      <c r="AC227" s="189">
        <f>SUMIFS(Data!$G:$G,Data!$A:$A,Data!$V227,Data!$S:$S,7)</f>
        <v>0</v>
      </c>
      <c r="AD227" s="190">
        <f>SUMIFS(Data!$G:$G,Data!$A:$A,Data!$V227,Data!$S:$S,6)</f>
        <v>0</v>
      </c>
      <c r="AE227" s="189">
        <f>+SUMIFS(Data!$H:$H,Data!$A:$A,Data!$V227,Data!$S:$S,1)</f>
        <v>0</v>
      </c>
      <c r="AF227" s="189">
        <f>+SUMIFS(Data!$H:$H,Data!$A:$A,Data!$V227,Data!$S:$S,7)</f>
        <v>0</v>
      </c>
      <c r="AG227" s="190">
        <f>+SUMIFS(Data!$H:$H,Data!$A:$A,Data!$V227,Data!$S:$S,6)</f>
        <v>0</v>
      </c>
      <c r="AH227" s="189">
        <f t="shared" si="85"/>
        <v>0</v>
      </c>
      <c r="AI227" s="189">
        <f t="shared" si="85"/>
        <v>0</v>
      </c>
      <c r="AJ227" s="190">
        <f t="shared" si="85"/>
        <v>0</v>
      </c>
      <c r="AK227" s="157">
        <f t="shared" si="86"/>
        <v>0</v>
      </c>
      <c r="AL227" s="157">
        <f t="shared" si="87"/>
        <v>0</v>
      </c>
      <c r="AM227" s="211">
        <f t="shared" si="88"/>
        <v>0</v>
      </c>
    </row>
    <row r="228" spans="1:39" ht="14.25" customHeight="1" x14ac:dyDescent="0.15">
      <c r="A228">
        <v>202012</v>
      </c>
      <c r="B228" t="s">
        <v>3</v>
      </c>
      <c r="C228" t="s">
        <v>402</v>
      </c>
      <c r="D228" t="s">
        <v>383</v>
      </c>
      <c r="E228">
        <v>69469</v>
      </c>
      <c r="F228" t="s">
        <v>384</v>
      </c>
      <c r="G228" t="s">
        <v>384</v>
      </c>
      <c r="H228">
        <v>69469</v>
      </c>
      <c r="I228" t="s">
        <v>384</v>
      </c>
      <c r="J228">
        <v>501</v>
      </c>
      <c r="K228" t="s">
        <v>410</v>
      </c>
      <c r="M228" s="129" t="str">
        <f t="shared" si="67"/>
        <v>2020121</v>
      </c>
      <c r="N228" s="129" t="str">
        <f t="shared" si="68"/>
        <v>2020</v>
      </c>
      <c r="O228" s="129">
        <f t="shared" si="69"/>
        <v>12</v>
      </c>
      <c r="P228" s="130">
        <f t="shared" si="70"/>
        <v>69469</v>
      </c>
      <c r="Q228" s="130" t="str">
        <f>VLOOKUP(T228,Tableau!C:E,3,0)</f>
        <v>TL</v>
      </c>
      <c r="R228" s="130" t="str">
        <f>VLOOKUP(T228,Tableau!C:G,5,0)</f>
        <v>NAKDİ</v>
      </c>
      <c r="S228" s="131" t="str">
        <f t="shared" si="71"/>
        <v>1</v>
      </c>
      <c r="T228" s="131" t="str">
        <f t="shared" si="72"/>
        <v>100</v>
      </c>
      <c r="V228" s="78">
        <v>202710</v>
      </c>
      <c r="W228" s="78">
        <v>2027</v>
      </c>
      <c r="Y228" s="188">
        <f>SUMIFS(Data!$F:$F,Data!$A:$A,Data!$V228,Data!$S:$S,1)</f>
        <v>0</v>
      </c>
      <c r="Z228" s="189">
        <f>SUMIFS(Data!$F:$F,Data!$A:$A,Data!$V228,Data!$S:$S,7)</f>
        <v>0</v>
      </c>
      <c r="AA228" s="190">
        <f>SUMIFS(Data!$F:$F,Data!$A:$A,Data!$V228,Data!$S:$S,6)</f>
        <v>0</v>
      </c>
      <c r="AB228" s="189">
        <f>SUMIFS(Data!$G:$G,Data!$A:$A,Data!$V228,Data!$S:$S,1)</f>
        <v>0</v>
      </c>
      <c r="AC228" s="189">
        <f>SUMIFS(Data!$G:$G,Data!$A:$A,Data!$V228,Data!$S:$S,7)</f>
        <v>0</v>
      </c>
      <c r="AD228" s="190">
        <f>SUMIFS(Data!$G:$G,Data!$A:$A,Data!$V228,Data!$S:$S,6)</f>
        <v>0</v>
      </c>
      <c r="AE228" s="189">
        <f>+SUMIFS(Data!$H:$H,Data!$A:$A,Data!$V228,Data!$S:$S,1)</f>
        <v>0</v>
      </c>
      <c r="AF228" s="189">
        <f>+SUMIFS(Data!$H:$H,Data!$A:$A,Data!$V228,Data!$S:$S,7)</f>
        <v>0</v>
      </c>
      <c r="AG228" s="190">
        <f>+SUMIFS(Data!$H:$H,Data!$A:$A,Data!$V228,Data!$S:$S,6)</f>
        <v>0</v>
      </c>
      <c r="AH228" s="189">
        <f t="shared" si="85"/>
        <v>0</v>
      </c>
      <c r="AI228" s="189">
        <f t="shared" si="85"/>
        <v>0</v>
      </c>
      <c r="AJ228" s="190">
        <f t="shared" si="85"/>
        <v>0</v>
      </c>
      <c r="AK228" s="157">
        <f t="shared" si="86"/>
        <v>0</v>
      </c>
      <c r="AL228" s="157">
        <f t="shared" si="87"/>
        <v>0</v>
      </c>
      <c r="AM228" s="211">
        <f t="shared" si="88"/>
        <v>0</v>
      </c>
    </row>
    <row r="229" spans="1:39" ht="14.25" customHeight="1" x14ac:dyDescent="0.15">
      <c r="A229">
        <v>202012</v>
      </c>
      <c r="B229" t="s">
        <v>3</v>
      </c>
      <c r="C229" t="s">
        <v>391</v>
      </c>
      <c r="D229" t="s">
        <v>383</v>
      </c>
      <c r="E229">
        <v>756000</v>
      </c>
      <c r="F229" t="s">
        <v>384</v>
      </c>
      <c r="G229" t="s">
        <v>384</v>
      </c>
      <c r="H229">
        <v>756000</v>
      </c>
      <c r="I229" t="s">
        <v>384</v>
      </c>
      <c r="J229" t="s">
        <v>384</v>
      </c>
      <c r="K229" t="s">
        <v>411</v>
      </c>
      <c r="M229" s="129" t="str">
        <f t="shared" ref="M229:M230" si="89">A229&amp;S229</f>
        <v>2020121</v>
      </c>
      <c r="N229" s="129" t="str">
        <f t="shared" ref="N229:N230" si="90">LEFT(A229,4)</f>
        <v>2020</v>
      </c>
      <c r="O229" s="129">
        <f t="shared" ref="O229:O230" si="91">VALUE(RIGHT(A229,2))</f>
        <v>12</v>
      </c>
      <c r="P229" s="130">
        <f t="shared" ref="P229:P230" si="92">F229+G229+H229</f>
        <v>756000</v>
      </c>
      <c r="Q229" s="130" t="str">
        <f>VLOOKUP(T229,Tableau!C:E,3,0)</f>
        <v>TL</v>
      </c>
      <c r="R229" s="130" t="str">
        <f>VLOOKUP(T229,Tableau!C:G,5,0)</f>
        <v>NAKDİ</v>
      </c>
      <c r="S229" s="131" t="str">
        <f t="shared" ref="S229:S230" si="93">LEFT(D229,1)</f>
        <v>1</v>
      </c>
      <c r="T229" s="131" t="str">
        <f t="shared" ref="T229:T230" si="94">LEFT(D229,3)</f>
        <v>100</v>
      </c>
      <c r="V229" s="78">
        <v>202711</v>
      </c>
      <c r="W229" s="78">
        <v>2027</v>
      </c>
      <c r="Y229" s="188">
        <f>SUMIFS(Data!$F:$F,Data!$A:$A,Data!$V229,Data!$S:$S,1)</f>
        <v>0</v>
      </c>
      <c r="Z229" s="189">
        <f>SUMIFS(Data!$F:$F,Data!$A:$A,Data!$V229,Data!$S:$S,7)</f>
        <v>0</v>
      </c>
      <c r="AA229" s="190">
        <f>SUMIFS(Data!$F:$F,Data!$A:$A,Data!$V229,Data!$S:$S,6)</f>
        <v>0</v>
      </c>
      <c r="AB229" s="189">
        <f>SUMIFS(Data!$G:$G,Data!$A:$A,Data!$V229,Data!$S:$S,1)</f>
        <v>0</v>
      </c>
      <c r="AC229" s="189">
        <f>SUMIFS(Data!$G:$G,Data!$A:$A,Data!$V229,Data!$S:$S,7)</f>
        <v>0</v>
      </c>
      <c r="AD229" s="190">
        <f>SUMIFS(Data!$G:$G,Data!$A:$A,Data!$V229,Data!$S:$S,6)</f>
        <v>0</v>
      </c>
      <c r="AE229" s="189">
        <f>+SUMIFS(Data!$H:$H,Data!$A:$A,Data!$V229,Data!$S:$S,1)</f>
        <v>0</v>
      </c>
      <c r="AF229" s="189">
        <f>+SUMIFS(Data!$H:$H,Data!$A:$A,Data!$V229,Data!$S:$S,7)</f>
        <v>0</v>
      </c>
      <c r="AG229" s="190">
        <f>+SUMIFS(Data!$H:$H,Data!$A:$A,Data!$V229,Data!$S:$S,6)</f>
        <v>0</v>
      </c>
      <c r="AH229" s="189">
        <f t="shared" si="85"/>
        <v>0</v>
      </c>
      <c r="AI229" s="189">
        <f t="shared" si="85"/>
        <v>0</v>
      </c>
      <c r="AJ229" s="190">
        <f t="shared" si="85"/>
        <v>0</v>
      </c>
      <c r="AK229" s="157">
        <f t="shared" si="86"/>
        <v>0</v>
      </c>
      <c r="AL229" s="157">
        <f t="shared" si="87"/>
        <v>0</v>
      </c>
      <c r="AM229" s="211">
        <f t="shared" si="88"/>
        <v>0</v>
      </c>
    </row>
    <row r="230" spans="1:39" ht="14.25" customHeight="1" x14ac:dyDescent="0.15">
      <c r="A230">
        <v>202012</v>
      </c>
      <c r="B230" t="s">
        <v>3</v>
      </c>
      <c r="C230" t="s">
        <v>392</v>
      </c>
      <c r="D230" t="s">
        <v>383</v>
      </c>
      <c r="E230">
        <v>80000</v>
      </c>
      <c r="F230">
        <v>55625</v>
      </c>
      <c r="G230" t="s">
        <v>384</v>
      </c>
      <c r="H230" t="s">
        <v>384</v>
      </c>
      <c r="I230" t="s">
        <v>384</v>
      </c>
      <c r="J230" t="s">
        <v>384</v>
      </c>
      <c r="K230" t="s">
        <v>410</v>
      </c>
      <c r="M230" s="129" t="str">
        <f t="shared" si="89"/>
        <v>2020121</v>
      </c>
      <c r="N230" s="129" t="str">
        <f t="shared" si="90"/>
        <v>2020</v>
      </c>
      <c r="O230" s="129">
        <f t="shared" si="91"/>
        <v>12</v>
      </c>
      <c r="P230" s="130">
        <f t="shared" si="92"/>
        <v>55625</v>
      </c>
      <c r="Q230" s="130" t="str">
        <f>VLOOKUP(T230,Tableau!C:E,3,0)</f>
        <v>TL</v>
      </c>
      <c r="R230" s="130" t="str">
        <f>VLOOKUP(T230,Tableau!C:G,5,0)</f>
        <v>NAKDİ</v>
      </c>
      <c r="S230" s="131" t="str">
        <f t="shared" si="93"/>
        <v>1</v>
      </c>
      <c r="T230" s="131" t="str">
        <f t="shared" si="94"/>
        <v>100</v>
      </c>
      <c r="V230" s="78">
        <v>202712</v>
      </c>
      <c r="W230" s="78">
        <v>2027</v>
      </c>
      <c r="X230" s="210" t="s">
        <v>169</v>
      </c>
      <c r="Y230" s="188">
        <f>SUMIFS(Data!$F:$F,Data!$A:$A,Data!$V230,Data!$S:$S,1)</f>
        <v>0</v>
      </c>
      <c r="Z230" s="189">
        <f>SUMIFS(Data!$F:$F,Data!$A:$A,Data!$V230,Data!$S:$S,7)</f>
        <v>0</v>
      </c>
      <c r="AA230" s="190">
        <f>SUMIFS(Data!$F:$F,Data!$A:$A,Data!$V230,Data!$S:$S,6)</f>
        <v>0</v>
      </c>
      <c r="AB230" s="189">
        <f>SUMIFS(Data!$G:$G,Data!$A:$A,Data!$V230,Data!$S:$S,1)</f>
        <v>0</v>
      </c>
      <c r="AC230" s="189">
        <f>SUMIFS(Data!$G:$G,Data!$A:$A,Data!$V230,Data!$S:$S,7)</f>
        <v>0</v>
      </c>
      <c r="AD230" s="190">
        <f>SUMIFS(Data!$G:$G,Data!$A:$A,Data!$V230,Data!$S:$S,6)</f>
        <v>0</v>
      </c>
      <c r="AE230" s="189">
        <f>+SUMIFS(Data!$H:$H,Data!$A:$A,Data!$V230,Data!$S:$S,1)</f>
        <v>0</v>
      </c>
      <c r="AF230" s="189">
        <f>+SUMIFS(Data!$H:$H,Data!$A:$A,Data!$V230,Data!$S:$S,7)</f>
        <v>0</v>
      </c>
      <c r="AG230" s="190">
        <f>+SUMIFS(Data!$H:$H,Data!$A:$A,Data!$V230,Data!$S:$S,6)</f>
        <v>0</v>
      </c>
      <c r="AH230" s="189">
        <f t="shared" si="85"/>
        <v>0</v>
      </c>
      <c r="AI230" s="189">
        <f t="shared" si="85"/>
        <v>0</v>
      </c>
      <c r="AJ230" s="190">
        <f t="shared" si="85"/>
        <v>0</v>
      </c>
      <c r="AK230" s="157">
        <f t="shared" si="86"/>
        <v>0</v>
      </c>
      <c r="AL230" s="157">
        <f t="shared" si="87"/>
        <v>0</v>
      </c>
      <c r="AM230" s="211">
        <f t="shared" si="88"/>
        <v>0</v>
      </c>
    </row>
    <row r="231" spans="1:39" ht="14.25" customHeight="1" x14ac:dyDescent="0.15">
      <c r="A231">
        <v>202012</v>
      </c>
      <c r="B231" t="s">
        <v>3</v>
      </c>
      <c r="C231" t="s">
        <v>393</v>
      </c>
      <c r="D231" t="s">
        <v>415</v>
      </c>
      <c r="E231">
        <v>84000</v>
      </c>
      <c r="F231" t="s">
        <v>384</v>
      </c>
      <c r="G231" t="s">
        <v>384</v>
      </c>
      <c r="H231" t="s">
        <v>384</v>
      </c>
      <c r="I231" t="s">
        <v>384</v>
      </c>
      <c r="J231" t="s">
        <v>384</v>
      </c>
      <c r="K231" t="s">
        <v>409</v>
      </c>
      <c r="M231" s="129" t="str">
        <f t="shared" ref="M231" si="95">A231&amp;S231</f>
        <v>2020121</v>
      </c>
      <c r="N231" s="129" t="str">
        <f t="shared" ref="N231" si="96">LEFT(A231,4)</f>
        <v>2020</v>
      </c>
      <c r="O231" s="129">
        <f t="shared" ref="O231" si="97">VALUE(RIGHT(A231,2))</f>
        <v>12</v>
      </c>
      <c r="P231" s="130">
        <f t="shared" ref="P231" si="98">F231+G231+H231</f>
        <v>0</v>
      </c>
      <c r="Q231" s="130" t="str">
        <f>VLOOKUP(T231,Tableau!C:E,3,0)</f>
        <v>TL</v>
      </c>
      <c r="R231" s="130" t="str">
        <f>VLOOKUP(T231,Tableau!C:G,5,0)</f>
        <v>YAPILANDIRMA</v>
      </c>
      <c r="S231" s="131" t="str">
        <f t="shared" ref="S231" si="99">LEFT(D231,1)</f>
        <v>1</v>
      </c>
      <c r="T231" s="131" t="str">
        <f t="shared" ref="T231" si="100">LEFT(D231,3)</f>
        <v>106</v>
      </c>
      <c r="AC231" s="189"/>
    </row>
    <row r="232" spans="1:39" ht="14.25" customHeight="1" x14ac:dyDescent="0.15">
      <c r="A232">
        <v>202012</v>
      </c>
      <c r="B232" t="s">
        <v>3</v>
      </c>
      <c r="C232" t="s">
        <v>390</v>
      </c>
      <c r="D232" t="s">
        <v>415</v>
      </c>
      <c r="E232">
        <v>90000</v>
      </c>
      <c r="F232">
        <v>17800</v>
      </c>
      <c r="G232" t="s">
        <v>384</v>
      </c>
      <c r="H232" t="s">
        <v>384</v>
      </c>
      <c r="I232" t="s">
        <v>384</v>
      </c>
      <c r="J232" t="s">
        <v>384</v>
      </c>
      <c r="K232" t="s">
        <v>410</v>
      </c>
      <c r="M232" s="129" t="str">
        <f t="shared" si="67"/>
        <v>2020121</v>
      </c>
      <c r="N232" s="129" t="str">
        <f t="shared" si="68"/>
        <v>2020</v>
      </c>
      <c r="O232" s="129">
        <f t="shared" si="69"/>
        <v>12</v>
      </c>
      <c r="P232" s="130">
        <f t="shared" si="70"/>
        <v>17800</v>
      </c>
      <c r="Q232" s="130" t="str">
        <f>VLOOKUP(T232,Tableau!C:E,3,0)</f>
        <v>TL</v>
      </c>
      <c r="R232" s="130" t="str">
        <f>VLOOKUP(T232,Tableau!C:G,5,0)</f>
        <v>YAPILANDIRMA</v>
      </c>
      <c r="S232" s="131" t="str">
        <f t="shared" si="71"/>
        <v>1</v>
      </c>
      <c r="T232" s="131" t="str">
        <f t="shared" si="72"/>
        <v>106</v>
      </c>
    </row>
    <row r="233" spans="1:39" ht="14.25" customHeight="1" x14ac:dyDescent="0.15">
      <c r="A233">
        <v>202012</v>
      </c>
      <c r="B233" t="s">
        <v>3</v>
      </c>
      <c r="C233" t="s">
        <v>395</v>
      </c>
      <c r="D233" t="s">
        <v>415</v>
      </c>
      <c r="E233">
        <v>50750</v>
      </c>
      <c r="F233" t="s">
        <v>384</v>
      </c>
      <c r="G233" t="s">
        <v>384</v>
      </c>
      <c r="H233" t="s">
        <v>384</v>
      </c>
      <c r="I233" t="s">
        <v>384</v>
      </c>
      <c r="J233" t="s">
        <v>384</v>
      </c>
      <c r="K233" t="s">
        <v>409</v>
      </c>
      <c r="M233" s="129" t="str">
        <f t="shared" si="67"/>
        <v>2020121</v>
      </c>
      <c r="N233" s="129" t="str">
        <f t="shared" si="68"/>
        <v>2020</v>
      </c>
      <c r="O233" s="129">
        <f t="shared" si="69"/>
        <v>12</v>
      </c>
      <c r="P233" s="130">
        <f t="shared" si="70"/>
        <v>0</v>
      </c>
      <c r="Q233" s="130" t="str">
        <f>VLOOKUP(T233,Tableau!C:E,3,0)</f>
        <v>TL</v>
      </c>
      <c r="R233" s="130" t="str">
        <f>VLOOKUP(T233,Tableau!C:G,5,0)</f>
        <v>YAPILANDIRMA</v>
      </c>
      <c r="S233" s="131" t="str">
        <f t="shared" si="71"/>
        <v>1</v>
      </c>
      <c r="T233" s="131" t="str">
        <f t="shared" si="72"/>
        <v>106</v>
      </c>
      <c r="V233" s="227"/>
      <c r="W233" s="228"/>
      <c r="X233" s="229"/>
      <c r="Y233" s="230"/>
      <c r="Z233" s="230"/>
      <c r="AA233" s="231" t="s">
        <v>232</v>
      </c>
      <c r="AB233" s="231" t="s">
        <v>233</v>
      </c>
      <c r="AC233" s="231" t="s">
        <v>4</v>
      </c>
      <c r="AD233" s="231" t="s">
        <v>234</v>
      </c>
      <c r="AE233" s="232" t="s">
        <v>156</v>
      </c>
    </row>
    <row r="234" spans="1:39" ht="14.25" customHeight="1" x14ac:dyDescent="0.15">
      <c r="A234">
        <v>202012</v>
      </c>
      <c r="B234" t="s">
        <v>394</v>
      </c>
      <c r="C234" t="s">
        <v>387</v>
      </c>
      <c r="D234" t="s">
        <v>412</v>
      </c>
      <c r="E234">
        <v>70097</v>
      </c>
      <c r="F234">
        <v>53400</v>
      </c>
      <c r="G234" t="s">
        <v>384</v>
      </c>
      <c r="H234" t="s">
        <v>384</v>
      </c>
      <c r="I234" t="s">
        <v>384</v>
      </c>
      <c r="J234" t="s">
        <v>384</v>
      </c>
      <c r="K234" t="s">
        <v>396</v>
      </c>
      <c r="M234" s="129" t="str">
        <f t="shared" si="67"/>
        <v>2020121</v>
      </c>
      <c r="N234" s="129" t="str">
        <f t="shared" si="68"/>
        <v>2020</v>
      </c>
      <c r="O234" s="129">
        <f t="shared" si="69"/>
        <v>12</v>
      </c>
      <c r="P234" s="130">
        <f t="shared" si="70"/>
        <v>53400</v>
      </c>
      <c r="Q234" s="130" t="str">
        <f>VLOOKUP(T234,Tableau!C:E,3,0)</f>
        <v>TL</v>
      </c>
      <c r="R234" s="130" t="str">
        <f>VLOOKUP(T234,Tableau!C:G,5,0)</f>
        <v>NAKDİ</v>
      </c>
      <c r="S234" s="131" t="str">
        <f t="shared" si="71"/>
        <v>1</v>
      </c>
      <c r="T234" s="131" t="str">
        <f t="shared" si="72"/>
        <v>132</v>
      </c>
      <c r="V234" s="235">
        <f>VALUE(LEFT($U$1,4))</f>
        <v>2023</v>
      </c>
      <c r="W234" s="236">
        <f>VALUE(RIGHT(U1,2))</f>
        <v>2</v>
      </c>
      <c r="X234" s="237" t="str">
        <f>IF(LEN(W234)=1,0&amp;W234,W234)</f>
        <v>02</v>
      </c>
      <c r="Y234" s="238" t="str">
        <f>V234&amp;X234</f>
        <v>202302</v>
      </c>
      <c r="Z234" s="222" t="str">
        <f>Y245</f>
        <v>202203</v>
      </c>
      <c r="AA234" s="233">
        <f>SUMIFS(Data!$P:$P,Data!$A:$A,$Z234,Data!$S:$S,1,Data!$Q:$Q,"YP")+SUMIFS(Data!$P:$P,Data!$A:$A,$Z234,Data!$S:$S,6,Data!$Q:$Q,"YP")+SUMIFS(Data!$P:$P,Data!$A:$A,$Z234,Data!$S:$S,7,Data!$Q:$Q,"YP")</f>
        <v>5403385</v>
      </c>
      <c r="AB234" s="214">
        <f t="shared" ref="AB234:AB245" si="101">AD234-AA234</f>
        <v>13192165</v>
      </c>
      <c r="AC234" s="215">
        <f t="shared" ref="AC234:AC245" si="102">AE234-AD234</f>
        <v>4965259</v>
      </c>
      <c r="AD234" s="214">
        <f t="shared" ref="AD234:AD245" si="103">SUMIFS(F:F,A:A,Z234,S:S,1)+SUMIFS(G:G,A:A,Z234,S:S,1)+SUMIFS(H:H,A:A,Z234,S:S,1)+SUMIFS(F:F,A:A,Z234,S:S,6)+SUMIFS(G:G,A:A,Z234,S:S,6)+SUMIFS(H:H,A:A,Z234,S:S,6)+SUMIFS(F:F,A:A,Z234,S:S,7)+SUMIFS(G:G,A:A,Z234,S:S,7)+SUMIFS(H:H,A:A,Z234,S:S,7)</f>
        <v>18595550</v>
      </c>
      <c r="AE234" s="215">
        <f t="shared" ref="AE234:AE245" si="104">SUMIFS($E:$E,$A:$A,$Z234,$S:$S,1)+SUMIFS($E:$E,$A:$A,$Z234,S:S,6)+SUMIFS($E:$E,$A:$A,$Z234,$S:$S,7)</f>
        <v>23560809</v>
      </c>
    </row>
    <row r="235" spans="1:39" ht="14.25" customHeight="1" x14ac:dyDescent="0.15">
      <c r="A235">
        <v>202012</v>
      </c>
      <c r="B235" t="s">
        <v>394</v>
      </c>
      <c r="C235" t="s">
        <v>400</v>
      </c>
      <c r="D235" t="s">
        <v>412</v>
      </c>
      <c r="E235">
        <v>70950</v>
      </c>
      <c r="F235" t="s">
        <v>384</v>
      </c>
      <c r="G235" t="s">
        <v>384</v>
      </c>
      <c r="H235" t="s">
        <v>384</v>
      </c>
      <c r="I235" t="s">
        <v>384</v>
      </c>
      <c r="J235" t="s">
        <v>384</v>
      </c>
      <c r="K235" t="s">
        <v>396</v>
      </c>
      <c r="M235" s="129" t="str">
        <f t="shared" si="67"/>
        <v>2020121</v>
      </c>
      <c r="N235" s="129" t="str">
        <f t="shared" si="68"/>
        <v>2020</v>
      </c>
      <c r="O235" s="129">
        <f t="shared" si="69"/>
        <v>12</v>
      </c>
      <c r="P235" s="130">
        <f t="shared" si="70"/>
        <v>0</v>
      </c>
      <c r="Q235" s="130" t="str">
        <f>VLOOKUP(T235,Tableau!C:E,3,0)</f>
        <v>TL</v>
      </c>
      <c r="R235" s="130" t="str">
        <f>VLOOKUP(T235,Tableau!C:G,5,0)</f>
        <v>NAKDİ</v>
      </c>
      <c r="S235" s="131" t="str">
        <f t="shared" si="71"/>
        <v>1</v>
      </c>
      <c r="T235" s="131" t="str">
        <f t="shared" si="72"/>
        <v>132</v>
      </c>
      <c r="V235" s="152">
        <f>IF(VALUE(RIGHT(U1,2))=1,VALUE(LEFT($U$1,4))-1,V234)</f>
        <v>2023</v>
      </c>
      <c r="W235" s="62">
        <f t="shared" ref="W235:W245" si="105">IF((W234-1)=0,12,W234-1)</f>
        <v>1</v>
      </c>
      <c r="X235" s="220" t="str">
        <f t="shared" ref="X235:X245" si="106">IF(LEN(W235)=1,0&amp;W235,W235)</f>
        <v>01</v>
      </c>
      <c r="Y235" s="223" t="str">
        <f t="shared" ref="Y235:Y246" si="107">V235&amp;X235</f>
        <v>202301</v>
      </c>
      <c r="Z235" s="225" t="str">
        <f>Y244</f>
        <v>202204</v>
      </c>
      <c r="AA235" s="233">
        <f>SUMIFS(Data!$P:$P,Data!$A:$A,$Z235,Data!$S:$S,1,Data!$Q:$Q,"YP")+SUMIFS(Data!$P:$P,Data!$A:$A,$Z235,Data!$S:$S,6,Data!$Q:$Q,"YP")+SUMIFS(Data!$P:$P,Data!$A:$A,$Z235,Data!$S:$S,7,Data!$Q:$Q,"YP")</f>
        <v>5334051</v>
      </c>
      <c r="AB235" s="214">
        <f t="shared" si="101"/>
        <v>8707749</v>
      </c>
      <c r="AC235" s="215">
        <f t="shared" si="102"/>
        <v>1393934</v>
      </c>
      <c r="AD235" s="214">
        <f t="shared" si="103"/>
        <v>14041800</v>
      </c>
      <c r="AE235" s="215">
        <f t="shared" si="104"/>
        <v>15435734</v>
      </c>
    </row>
    <row r="236" spans="1:39" ht="14.25" customHeight="1" x14ac:dyDescent="0.15">
      <c r="A236">
        <v>202012</v>
      </c>
      <c r="B236" t="s">
        <v>3</v>
      </c>
      <c r="C236" t="s">
        <v>389</v>
      </c>
      <c r="D236" t="s">
        <v>413</v>
      </c>
      <c r="E236">
        <v>4011940</v>
      </c>
      <c r="F236">
        <v>318229</v>
      </c>
      <c r="G236">
        <v>1585150</v>
      </c>
      <c r="H236">
        <v>1816328</v>
      </c>
      <c r="I236" t="s">
        <v>384</v>
      </c>
      <c r="J236" t="s">
        <v>384</v>
      </c>
      <c r="K236" t="s">
        <v>409</v>
      </c>
      <c r="M236" s="129" t="str">
        <f t="shared" si="67"/>
        <v>2020122</v>
      </c>
      <c r="N236" s="129" t="str">
        <f t="shared" si="68"/>
        <v>2020</v>
      </c>
      <c r="O236" s="129">
        <f t="shared" si="69"/>
        <v>12</v>
      </c>
      <c r="P236" s="130">
        <f t="shared" si="70"/>
        <v>3719707</v>
      </c>
      <c r="Q236" s="130" t="str">
        <f>VLOOKUP(T236,Tableau!C:E,3,0)</f>
        <v>TL</v>
      </c>
      <c r="R236" s="130" t="str">
        <f>VLOOKUP(T236,Tableau!C:G,5,0)</f>
        <v>GAYRİNAKDİ</v>
      </c>
      <c r="S236" s="131" t="str">
        <f t="shared" si="71"/>
        <v>2</v>
      </c>
      <c r="T236" s="131" t="str">
        <f t="shared" si="72"/>
        <v>201</v>
      </c>
      <c r="V236" s="152">
        <f t="shared" ref="V236:V245" si="108">IF(W235=1,VALUE(LEFT($U$1,4))-1,V235)</f>
        <v>2022</v>
      </c>
      <c r="W236" s="62">
        <f t="shared" si="105"/>
        <v>12</v>
      </c>
      <c r="X236" s="220">
        <f t="shared" si="106"/>
        <v>12</v>
      </c>
      <c r="Y236" s="223" t="str">
        <f t="shared" si="107"/>
        <v>202212</v>
      </c>
      <c r="Z236" s="225" t="str">
        <f>Y243</f>
        <v>202205</v>
      </c>
      <c r="AA236" s="233">
        <f>SUMIFS(Data!$P:$P,Data!$A:$A,$Z236,Data!$S:$S,1,Data!$Q:$Q,"YP")+SUMIFS(Data!$P:$P,Data!$A:$A,$Z236,Data!$S:$S,6,Data!$Q:$Q,"YP")+SUMIFS(Data!$P:$P,Data!$A:$A,$Z236,Data!$S:$S,7,Data!$Q:$Q,"YP")</f>
        <v>559491</v>
      </c>
      <c r="AB236" s="214">
        <f t="shared" si="101"/>
        <v>8572470</v>
      </c>
      <c r="AC236" s="215">
        <f t="shared" si="102"/>
        <v>3077890</v>
      </c>
      <c r="AD236" s="214">
        <f t="shared" si="103"/>
        <v>9131961</v>
      </c>
      <c r="AE236" s="215">
        <f t="shared" si="104"/>
        <v>12209851</v>
      </c>
    </row>
    <row r="237" spans="1:39" ht="14.25" customHeight="1" x14ac:dyDescent="0.15">
      <c r="A237">
        <v>202012</v>
      </c>
      <c r="B237" t="s">
        <v>3</v>
      </c>
      <c r="C237" t="s">
        <v>385</v>
      </c>
      <c r="D237" t="s">
        <v>401</v>
      </c>
      <c r="E237">
        <v>3141003</v>
      </c>
      <c r="F237">
        <v>576273</v>
      </c>
      <c r="G237">
        <v>749815</v>
      </c>
      <c r="H237">
        <v>1814915</v>
      </c>
      <c r="I237" t="s">
        <v>384</v>
      </c>
      <c r="J237">
        <v>89487</v>
      </c>
      <c r="K237" t="s">
        <v>414</v>
      </c>
      <c r="M237" s="129" t="str">
        <f t="shared" si="67"/>
        <v>2020122</v>
      </c>
      <c r="N237" s="129" t="str">
        <f t="shared" si="68"/>
        <v>2020</v>
      </c>
      <c r="O237" s="129">
        <f t="shared" si="69"/>
        <v>12</v>
      </c>
      <c r="P237" s="130">
        <f t="shared" si="70"/>
        <v>3141003</v>
      </c>
      <c r="Q237" s="130" t="str">
        <f>VLOOKUP(T237,Tableau!C:E,3,0)</f>
        <v>TL</v>
      </c>
      <c r="R237" s="130" t="str">
        <f>VLOOKUP(T237,Tableau!C:G,5,0)</f>
        <v>GAYRİNAKDİ</v>
      </c>
      <c r="S237" s="131" t="str">
        <f t="shared" si="71"/>
        <v>2</v>
      </c>
      <c r="T237" s="131" t="str">
        <f t="shared" si="72"/>
        <v>203</v>
      </c>
      <c r="V237" s="152">
        <f t="shared" si="108"/>
        <v>2022</v>
      </c>
      <c r="W237" s="62">
        <f>IF((W236-1)=0,12,W236-1)</f>
        <v>11</v>
      </c>
      <c r="X237" s="220">
        <f t="shared" si="106"/>
        <v>11</v>
      </c>
      <c r="Y237" s="223" t="str">
        <f t="shared" si="107"/>
        <v>202211</v>
      </c>
      <c r="Z237" s="225" t="str">
        <f>Y242</f>
        <v>202206</v>
      </c>
      <c r="AA237" s="233">
        <f>SUMIFS(Data!$P:$P,Data!$A:$A,$Z237,Data!$S:$S,1,Data!$Q:$Q,"YP")+SUMIFS(Data!$P:$P,Data!$A:$A,$Z237,Data!$S:$S,6,Data!$Q:$Q,"YP")+SUMIFS(Data!$P:$P,Data!$A:$A,$Z237,Data!$S:$S,7,Data!$Q:$Q,"YP")</f>
        <v>0</v>
      </c>
      <c r="AB237" s="214">
        <f t="shared" si="101"/>
        <v>14332943</v>
      </c>
      <c r="AC237" s="215">
        <f t="shared" si="102"/>
        <v>5209285</v>
      </c>
      <c r="AD237" s="214">
        <f t="shared" si="103"/>
        <v>14332943</v>
      </c>
      <c r="AE237" s="215">
        <f t="shared" si="104"/>
        <v>19542228</v>
      </c>
    </row>
    <row r="238" spans="1:39" ht="14.25" customHeight="1" x14ac:dyDescent="0.15">
      <c r="A238">
        <v>202012</v>
      </c>
      <c r="B238" t="s">
        <v>3</v>
      </c>
      <c r="C238" t="s">
        <v>389</v>
      </c>
      <c r="D238" t="s">
        <v>401</v>
      </c>
      <c r="E238">
        <v>500000</v>
      </c>
      <c r="F238">
        <v>367802</v>
      </c>
      <c r="G238" t="s">
        <v>384</v>
      </c>
      <c r="H238" t="s">
        <v>384</v>
      </c>
      <c r="I238" t="s">
        <v>384</v>
      </c>
      <c r="J238" t="s">
        <v>384</v>
      </c>
      <c r="K238" t="s">
        <v>409</v>
      </c>
      <c r="M238" s="129" t="str">
        <f t="shared" si="67"/>
        <v>2020122</v>
      </c>
      <c r="N238" s="129" t="str">
        <f t="shared" si="68"/>
        <v>2020</v>
      </c>
      <c r="O238" s="129">
        <f t="shared" si="69"/>
        <v>12</v>
      </c>
      <c r="P238" s="130">
        <f t="shared" si="70"/>
        <v>367802</v>
      </c>
      <c r="Q238" s="130" t="str">
        <f>VLOOKUP(T238,Tableau!C:E,3,0)</f>
        <v>TL</v>
      </c>
      <c r="R238" s="130" t="str">
        <f>VLOOKUP(T238,Tableau!C:G,5,0)</f>
        <v>GAYRİNAKDİ</v>
      </c>
      <c r="S238" s="131" t="str">
        <f t="shared" si="71"/>
        <v>2</v>
      </c>
      <c r="T238" s="131" t="str">
        <f t="shared" si="72"/>
        <v>203</v>
      </c>
      <c r="V238" s="152">
        <f t="shared" si="108"/>
        <v>2022</v>
      </c>
      <c r="W238" s="62">
        <f t="shared" si="105"/>
        <v>10</v>
      </c>
      <c r="X238" s="220">
        <f t="shared" si="106"/>
        <v>10</v>
      </c>
      <c r="Y238" s="223" t="str">
        <f t="shared" si="107"/>
        <v>202210</v>
      </c>
      <c r="Z238" s="225" t="str">
        <f>Y241</f>
        <v>202207</v>
      </c>
      <c r="AA238" s="233">
        <f>SUMIFS(Data!$P:$P,Data!$A:$A,$Z238,Data!$S:$S,1,Data!$Q:$Q,"YP")+SUMIFS(Data!$P:$P,Data!$A:$A,$Z238,Data!$S:$S,6,Data!$Q:$Q,"YP")+SUMIFS(Data!$P:$P,Data!$A:$A,$Z238,Data!$S:$S,7,Data!$Q:$Q,"YP")</f>
        <v>5999640</v>
      </c>
      <c r="AB238" s="214">
        <f t="shared" si="101"/>
        <v>9448891</v>
      </c>
      <c r="AC238" s="215">
        <f t="shared" si="102"/>
        <v>4667269</v>
      </c>
      <c r="AD238" s="214">
        <f t="shared" si="103"/>
        <v>15448531</v>
      </c>
      <c r="AE238" s="215">
        <f t="shared" si="104"/>
        <v>20115800</v>
      </c>
    </row>
    <row r="239" spans="1:39" ht="14.25" customHeight="1" x14ac:dyDescent="0.15">
      <c r="A239">
        <v>202012</v>
      </c>
      <c r="B239" t="s">
        <v>3</v>
      </c>
      <c r="C239" t="s">
        <v>386</v>
      </c>
      <c r="D239" t="s">
        <v>401</v>
      </c>
      <c r="E239">
        <v>500000</v>
      </c>
      <c r="F239">
        <v>31847</v>
      </c>
      <c r="G239" t="s">
        <v>384</v>
      </c>
      <c r="H239" t="s">
        <v>384</v>
      </c>
      <c r="I239" t="s">
        <v>384</v>
      </c>
      <c r="J239" t="s">
        <v>384</v>
      </c>
      <c r="K239" t="s">
        <v>409</v>
      </c>
      <c r="M239" s="129" t="str">
        <f t="shared" si="67"/>
        <v>2020122</v>
      </c>
      <c r="N239" s="129" t="str">
        <f t="shared" si="68"/>
        <v>2020</v>
      </c>
      <c r="O239" s="129">
        <f t="shared" si="69"/>
        <v>12</v>
      </c>
      <c r="P239" s="130">
        <f t="shared" si="70"/>
        <v>31847</v>
      </c>
      <c r="Q239" s="130" t="str">
        <f>VLOOKUP(T239,Tableau!C:E,3,0)</f>
        <v>TL</v>
      </c>
      <c r="R239" s="130" t="str">
        <f>VLOOKUP(T239,Tableau!C:G,5,0)</f>
        <v>GAYRİNAKDİ</v>
      </c>
      <c r="S239" s="131" t="str">
        <f t="shared" si="71"/>
        <v>2</v>
      </c>
      <c r="T239" s="131" t="str">
        <f t="shared" si="72"/>
        <v>203</v>
      </c>
      <c r="V239" s="152">
        <f t="shared" si="108"/>
        <v>2022</v>
      </c>
      <c r="W239" s="62">
        <f t="shared" si="105"/>
        <v>9</v>
      </c>
      <c r="X239" s="220" t="str">
        <f t="shared" si="106"/>
        <v>09</v>
      </c>
      <c r="Y239" s="223" t="str">
        <f t="shared" si="107"/>
        <v>202209</v>
      </c>
      <c r="Z239" s="225" t="str">
        <f>Y240</f>
        <v>202208</v>
      </c>
      <c r="AA239" s="233">
        <f>SUMIFS(Data!$P:$P,Data!$A:$A,$Z239,Data!$S:$S,1,Data!$Q:$Q,"YP")+SUMIFS(Data!$P:$P,Data!$A:$A,$Z239,Data!$S:$S,6,Data!$Q:$Q,"YP")+SUMIFS(Data!$P:$P,Data!$A:$A,$Z239,Data!$S:$S,7,Data!$Q:$Q,"YP")</f>
        <v>486791</v>
      </c>
      <c r="AB239" s="214">
        <f t="shared" si="101"/>
        <v>13763954</v>
      </c>
      <c r="AC239" s="215">
        <f t="shared" si="102"/>
        <v>6000805</v>
      </c>
      <c r="AD239" s="214">
        <f t="shared" si="103"/>
        <v>14250745</v>
      </c>
      <c r="AE239" s="215">
        <f t="shared" si="104"/>
        <v>20251550</v>
      </c>
    </row>
    <row r="240" spans="1:39" ht="14.25" customHeight="1" x14ac:dyDescent="0.15">
      <c r="A240">
        <v>202012</v>
      </c>
      <c r="B240" t="s">
        <v>3</v>
      </c>
      <c r="C240" t="s">
        <v>402</v>
      </c>
      <c r="D240" t="s">
        <v>401</v>
      </c>
      <c r="E240">
        <v>107296</v>
      </c>
      <c r="F240">
        <v>107296</v>
      </c>
      <c r="G240" t="s">
        <v>384</v>
      </c>
      <c r="H240" t="s">
        <v>384</v>
      </c>
      <c r="I240" t="s">
        <v>384</v>
      </c>
      <c r="J240" t="s">
        <v>384</v>
      </c>
      <c r="K240" t="s">
        <v>410</v>
      </c>
      <c r="M240" s="129" t="str">
        <f t="shared" si="67"/>
        <v>2020122</v>
      </c>
      <c r="N240" s="129" t="str">
        <f t="shared" si="68"/>
        <v>2020</v>
      </c>
      <c r="O240" s="129">
        <f t="shared" si="69"/>
        <v>12</v>
      </c>
      <c r="P240" s="130">
        <f t="shared" si="70"/>
        <v>107296</v>
      </c>
      <c r="Q240" s="130" t="str">
        <f>VLOOKUP(T240,Tableau!C:E,3,0)</f>
        <v>TL</v>
      </c>
      <c r="R240" s="130" t="str">
        <f>VLOOKUP(T240,Tableau!C:G,5,0)</f>
        <v>GAYRİNAKDİ</v>
      </c>
      <c r="S240" s="131" t="str">
        <f t="shared" si="71"/>
        <v>2</v>
      </c>
      <c r="T240" s="131" t="str">
        <f t="shared" si="72"/>
        <v>203</v>
      </c>
      <c r="V240" s="152">
        <f t="shared" si="108"/>
        <v>2022</v>
      </c>
      <c r="W240" s="62">
        <f t="shared" si="105"/>
        <v>8</v>
      </c>
      <c r="X240" s="220" t="str">
        <f t="shared" si="106"/>
        <v>08</v>
      </c>
      <c r="Y240" s="223" t="str">
        <f t="shared" si="107"/>
        <v>202208</v>
      </c>
      <c r="Z240" s="225" t="str">
        <f>Y239</f>
        <v>202209</v>
      </c>
      <c r="AA240" s="233">
        <f>SUMIFS(Data!$P:$P,Data!$A:$A,$Z240,Data!$S:$S,1,Data!$Q:$Q,"YP")+SUMIFS(Data!$P:$P,Data!$A:$A,$Z240,Data!$S:$S,6,Data!$Q:$Q,"YP")+SUMIFS(Data!$P:$P,Data!$A:$A,$Z240,Data!$S:$S,7,Data!$Q:$Q,"YP")</f>
        <v>2911064</v>
      </c>
      <c r="AB240" s="214">
        <f t="shared" si="101"/>
        <v>6122813</v>
      </c>
      <c r="AC240" s="215">
        <f t="shared" si="102"/>
        <v>4477698</v>
      </c>
      <c r="AD240" s="214">
        <f t="shared" si="103"/>
        <v>9033877</v>
      </c>
      <c r="AE240" s="215">
        <f t="shared" si="104"/>
        <v>13511575</v>
      </c>
    </row>
    <row r="241" spans="1:31" ht="14.25" customHeight="1" x14ac:dyDescent="0.15">
      <c r="A241">
        <v>202012</v>
      </c>
      <c r="B241" t="s">
        <v>3</v>
      </c>
      <c r="C241" t="s">
        <v>391</v>
      </c>
      <c r="D241" t="s">
        <v>401</v>
      </c>
      <c r="E241">
        <v>70097</v>
      </c>
      <c r="F241">
        <v>53400</v>
      </c>
      <c r="G241" t="s">
        <v>384</v>
      </c>
      <c r="H241" t="s">
        <v>384</v>
      </c>
      <c r="I241" t="s">
        <v>384</v>
      </c>
      <c r="J241" t="s">
        <v>384</v>
      </c>
      <c r="K241" t="s">
        <v>411</v>
      </c>
      <c r="M241" s="129" t="str">
        <f t="shared" si="67"/>
        <v>2020122</v>
      </c>
      <c r="N241" s="129" t="str">
        <f t="shared" si="68"/>
        <v>2020</v>
      </c>
      <c r="O241" s="129">
        <f t="shared" si="69"/>
        <v>12</v>
      </c>
      <c r="P241" s="130">
        <f t="shared" si="70"/>
        <v>53400</v>
      </c>
      <c r="Q241" s="130" t="str">
        <f>VLOOKUP(T241,Tableau!C:E,3,0)</f>
        <v>TL</v>
      </c>
      <c r="R241" s="130" t="str">
        <f>VLOOKUP(T241,Tableau!C:G,5,0)</f>
        <v>GAYRİNAKDİ</v>
      </c>
      <c r="S241" s="131" t="str">
        <f t="shared" si="71"/>
        <v>2</v>
      </c>
      <c r="T241" s="131" t="str">
        <f t="shared" si="72"/>
        <v>203</v>
      </c>
      <c r="V241" s="152">
        <f t="shared" si="108"/>
        <v>2022</v>
      </c>
      <c r="W241" s="62">
        <f t="shared" si="105"/>
        <v>7</v>
      </c>
      <c r="X241" s="220" t="str">
        <f t="shared" si="106"/>
        <v>07</v>
      </c>
      <c r="Y241" s="223" t="str">
        <f t="shared" si="107"/>
        <v>202207</v>
      </c>
      <c r="Z241" s="225" t="str">
        <f>Y238</f>
        <v>202210</v>
      </c>
      <c r="AA241" s="233">
        <f>SUMIFS(Data!$P:$P,Data!$A:$A,$Z241,Data!$S:$S,1,Data!$Q:$Q,"YP")+SUMIFS(Data!$P:$P,Data!$A:$A,$Z241,Data!$S:$S,6,Data!$Q:$Q,"YP")+SUMIFS(Data!$P:$P,Data!$A:$A,$Z241,Data!$S:$S,7,Data!$Q:$Q,"YP")</f>
        <v>157795</v>
      </c>
      <c r="AB241" s="214">
        <f>AD241-AA241</f>
        <v>7047051</v>
      </c>
      <c r="AC241" s="215">
        <f t="shared" si="102"/>
        <v>155056</v>
      </c>
      <c r="AD241" s="214">
        <f t="shared" si="103"/>
        <v>7204846</v>
      </c>
      <c r="AE241" s="215">
        <f t="shared" si="104"/>
        <v>7359902</v>
      </c>
    </row>
    <row r="242" spans="1:31" ht="14.25" customHeight="1" x14ac:dyDescent="0.15">
      <c r="A242">
        <v>202012</v>
      </c>
      <c r="B242" t="s">
        <v>3</v>
      </c>
      <c r="C242" t="s">
        <v>392</v>
      </c>
      <c r="D242" t="s">
        <v>401</v>
      </c>
      <c r="E242">
        <v>70950</v>
      </c>
      <c r="F242" t="s">
        <v>384</v>
      </c>
      <c r="G242" t="s">
        <v>384</v>
      </c>
      <c r="H242" t="s">
        <v>384</v>
      </c>
      <c r="I242" t="s">
        <v>384</v>
      </c>
      <c r="J242" t="s">
        <v>384</v>
      </c>
      <c r="K242" t="s">
        <v>410</v>
      </c>
      <c r="M242" s="129" t="str">
        <f t="shared" si="67"/>
        <v>2020122</v>
      </c>
      <c r="N242" s="129" t="str">
        <f t="shared" si="68"/>
        <v>2020</v>
      </c>
      <c r="O242" s="129">
        <f t="shared" si="69"/>
        <v>12</v>
      </c>
      <c r="P242" s="130">
        <f t="shared" si="70"/>
        <v>0</v>
      </c>
      <c r="Q242" s="130" t="str">
        <f>VLOOKUP(T242,Tableau!C:E,3,0)</f>
        <v>TL</v>
      </c>
      <c r="R242" s="130" t="str">
        <f>VLOOKUP(T242,Tableau!C:G,5,0)</f>
        <v>GAYRİNAKDİ</v>
      </c>
      <c r="S242" s="131" t="str">
        <f t="shared" si="71"/>
        <v>2</v>
      </c>
      <c r="T242" s="131" t="str">
        <f t="shared" si="72"/>
        <v>203</v>
      </c>
      <c r="V242" s="152">
        <f t="shared" si="108"/>
        <v>2022</v>
      </c>
      <c r="W242" s="62">
        <f t="shared" si="105"/>
        <v>6</v>
      </c>
      <c r="X242" s="220" t="str">
        <f t="shared" si="106"/>
        <v>06</v>
      </c>
      <c r="Y242" s="223" t="str">
        <f t="shared" si="107"/>
        <v>202206</v>
      </c>
      <c r="Z242" s="225" t="str">
        <f>Y237</f>
        <v>202211</v>
      </c>
      <c r="AA242" s="233">
        <f>SUMIFS(Data!$P:$P,Data!$A:$A,$Z242,Data!$S:$S,1,Data!$Q:$Q,"YP")+SUMIFS(Data!$P:$P,Data!$A:$A,$Z242,Data!$S:$S,6,Data!$Q:$Q,"YP")+SUMIFS(Data!$P:$P,Data!$A:$A,$Z242,Data!$S:$S,7,Data!$Q:$Q,"YP")</f>
        <v>427638</v>
      </c>
      <c r="AB242" s="214">
        <f t="shared" si="101"/>
        <v>10976750</v>
      </c>
      <c r="AC242" s="215">
        <f t="shared" si="102"/>
        <v>4199396</v>
      </c>
      <c r="AD242" s="214">
        <f t="shared" si="103"/>
        <v>11404388</v>
      </c>
      <c r="AE242" s="215">
        <f t="shared" si="104"/>
        <v>15603784</v>
      </c>
    </row>
    <row r="243" spans="1:31" ht="14.25" customHeight="1" x14ac:dyDescent="0.15">
      <c r="A243">
        <v>202012</v>
      </c>
      <c r="B243" t="s">
        <v>3</v>
      </c>
      <c r="C243" t="s">
        <v>397</v>
      </c>
      <c r="D243" t="s">
        <v>403</v>
      </c>
      <c r="E243">
        <v>4011940</v>
      </c>
      <c r="F243">
        <v>318229</v>
      </c>
      <c r="G243">
        <v>1585150</v>
      </c>
      <c r="H243">
        <v>1816328</v>
      </c>
      <c r="I243" t="s">
        <v>384</v>
      </c>
      <c r="J243" t="s">
        <v>384</v>
      </c>
      <c r="K243" t="s">
        <v>409</v>
      </c>
      <c r="M243" s="129" t="str">
        <f t="shared" si="67"/>
        <v>2020122</v>
      </c>
      <c r="N243" s="129" t="str">
        <f t="shared" si="68"/>
        <v>2020</v>
      </c>
      <c r="O243" s="129">
        <f t="shared" si="69"/>
        <v>12</v>
      </c>
      <c r="P243" s="130">
        <f t="shared" si="70"/>
        <v>3719707</v>
      </c>
      <c r="Q243" s="130" t="str">
        <f>VLOOKUP(T243,Tableau!C:E,3,0)</f>
        <v>TL</v>
      </c>
      <c r="R243" s="130" t="str">
        <f>VLOOKUP(T243,Tableau!C:G,5,0)</f>
        <v>GAYRİNAKDİ</v>
      </c>
      <c r="S243" s="131" t="str">
        <f t="shared" si="71"/>
        <v>2</v>
      </c>
      <c r="T243" s="131" t="str">
        <f t="shared" si="72"/>
        <v>205</v>
      </c>
      <c r="V243" s="152">
        <f t="shared" si="108"/>
        <v>2022</v>
      </c>
      <c r="W243" s="62">
        <f t="shared" si="105"/>
        <v>5</v>
      </c>
      <c r="X243" s="220" t="str">
        <f t="shared" si="106"/>
        <v>05</v>
      </c>
      <c r="Y243" s="223" t="str">
        <f t="shared" si="107"/>
        <v>202205</v>
      </c>
      <c r="Z243" s="225" t="str">
        <f>Y236</f>
        <v>202212</v>
      </c>
      <c r="AA243" s="233">
        <f>SUMIFS(Data!$P:$P,Data!$A:$A,$Z243,Data!$S:$S,1,Data!$Q:$Q,"YP")+SUMIFS(Data!$P:$P,Data!$A:$A,$Z243,Data!$S:$S,6,Data!$Q:$Q,"YP")+SUMIFS(Data!$P:$P,Data!$A:$A,$Z243,Data!$S:$S,7,Data!$Q:$Q,"YP")</f>
        <v>409234</v>
      </c>
      <c r="AB243" s="214">
        <f t="shared" si="101"/>
        <v>9534880</v>
      </c>
      <c r="AC243" s="215">
        <f t="shared" si="102"/>
        <v>2051490</v>
      </c>
      <c r="AD243" s="214">
        <f t="shared" si="103"/>
        <v>9944114</v>
      </c>
      <c r="AE243" s="215">
        <f t="shared" si="104"/>
        <v>11995604</v>
      </c>
    </row>
    <row r="244" spans="1:31" ht="14.25" customHeight="1" x14ac:dyDescent="0.15">
      <c r="A244">
        <v>202012</v>
      </c>
      <c r="B244" t="s">
        <v>407</v>
      </c>
      <c r="C244" t="s">
        <v>388</v>
      </c>
      <c r="D244" t="s">
        <v>408</v>
      </c>
      <c r="E244">
        <v>3141003</v>
      </c>
      <c r="F244">
        <v>576273</v>
      </c>
      <c r="G244">
        <v>749815</v>
      </c>
      <c r="H244">
        <v>1814915</v>
      </c>
      <c r="I244" t="s">
        <v>384</v>
      </c>
      <c r="J244">
        <v>89487</v>
      </c>
      <c r="K244" t="s">
        <v>409</v>
      </c>
      <c r="M244" s="129" t="str">
        <f t="shared" si="67"/>
        <v>2020126</v>
      </c>
      <c r="N244" s="129" t="str">
        <f t="shared" si="68"/>
        <v>2020</v>
      </c>
      <c r="O244" s="129">
        <f t="shared" si="69"/>
        <v>12</v>
      </c>
      <c r="P244" s="130">
        <f t="shared" si="70"/>
        <v>3141003</v>
      </c>
      <c r="Q244" s="130" t="str">
        <f>VLOOKUP(T244,Tableau!C:E,3,0)</f>
        <v>YP</v>
      </c>
      <c r="R244" s="130" t="str">
        <f>VLOOKUP(T244,Tableau!C:G,5,0)</f>
        <v>NAKDİ</v>
      </c>
      <c r="S244" s="131" t="str">
        <f t="shared" si="71"/>
        <v>6</v>
      </c>
      <c r="T244" s="131" t="str">
        <f t="shared" si="72"/>
        <v>650</v>
      </c>
      <c r="V244" s="152">
        <f t="shared" si="108"/>
        <v>2022</v>
      </c>
      <c r="W244" s="62">
        <f t="shared" si="105"/>
        <v>4</v>
      </c>
      <c r="X244" s="220" t="str">
        <f t="shared" si="106"/>
        <v>04</v>
      </c>
      <c r="Y244" s="223" t="str">
        <f t="shared" si="107"/>
        <v>202204</v>
      </c>
      <c r="Z244" s="225" t="str">
        <f>Y235</f>
        <v>202301</v>
      </c>
      <c r="AA244" s="233">
        <f>SUMIFS(Data!$P:$P,Data!$A:$A,$Z244,Data!$S:$S,1,Data!$Q:$Q,"YP")+SUMIFS(Data!$P:$P,Data!$A:$A,$Z244,Data!$S:$S,6,Data!$Q:$Q,"YP")+SUMIFS(Data!$P:$P,Data!$A:$A,$Z244,Data!$S:$S,7,Data!$Q:$Q,"YP")</f>
        <v>5086640</v>
      </c>
      <c r="AB244" s="214">
        <f t="shared" si="101"/>
        <v>5222931</v>
      </c>
      <c r="AC244" s="215">
        <f t="shared" si="102"/>
        <v>399270</v>
      </c>
      <c r="AD244" s="214">
        <f t="shared" si="103"/>
        <v>10309571</v>
      </c>
      <c r="AE244" s="215">
        <f t="shared" si="104"/>
        <v>10708841</v>
      </c>
    </row>
    <row r="245" spans="1:31" ht="14.25" customHeight="1" x14ac:dyDescent="0.15">
      <c r="A245">
        <v>202012</v>
      </c>
      <c r="B245" t="s">
        <v>404</v>
      </c>
      <c r="C245" t="s">
        <v>405</v>
      </c>
      <c r="D245" t="s">
        <v>406</v>
      </c>
      <c r="E245">
        <v>500000</v>
      </c>
      <c r="F245">
        <v>367802</v>
      </c>
      <c r="G245" t="s">
        <v>384</v>
      </c>
      <c r="H245" t="s">
        <v>384</v>
      </c>
      <c r="I245" t="s">
        <v>384</v>
      </c>
      <c r="J245" t="s">
        <v>384</v>
      </c>
      <c r="K245" t="s">
        <v>409</v>
      </c>
      <c r="M245" s="129" t="str">
        <f t="shared" si="67"/>
        <v>2020127</v>
      </c>
      <c r="N245" s="129" t="str">
        <f t="shared" si="68"/>
        <v>2020</v>
      </c>
      <c r="O245" s="129">
        <f t="shared" si="69"/>
        <v>12</v>
      </c>
      <c r="P245" s="130">
        <f t="shared" si="70"/>
        <v>367802</v>
      </c>
      <c r="Q245" s="130" t="str">
        <f>VLOOKUP(T245,Tableau!C:E,3,0)</f>
        <v>TL</v>
      </c>
      <c r="R245" s="130" t="str">
        <f>VLOOKUP(T245,Tableau!C:G,5,0)</f>
        <v>NAKDİ</v>
      </c>
      <c r="S245" s="131" t="str">
        <f t="shared" si="71"/>
        <v>7</v>
      </c>
      <c r="T245" s="131" t="str">
        <f t="shared" si="72"/>
        <v>700</v>
      </c>
      <c r="V245" s="216">
        <f t="shared" si="108"/>
        <v>2022</v>
      </c>
      <c r="W245" s="217">
        <f t="shared" si="105"/>
        <v>3</v>
      </c>
      <c r="X245" s="221" t="str">
        <f t="shared" si="106"/>
        <v>03</v>
      </c>
      <c r="Y245" s="224" t="str">
        <f t="shared" si="107"/>
        <v>202203</v>
      </c>
      <c r="Z245" s="226" t="str">
        <f>Y234</f>
        <v>202302</v>
      </c>
      <c r="AA245" s="234">
        <f>SUMIFS(Data!$P:$P,Data!$A:$A,$Z245,Data!$S:$S,1,Data!$Q:$Q,"YP")+SUMIFS(Data!$P:$P,Data!$A:$A,$Z245,Data!$S:$S,6,Data!$Q:$Q,"YP")+SUMIFS(Data!$P:$P,Data!$A:$A,$Z245,Data!$S:$S,7,Data!$Q:$Q,"YP")</f>
        <v>5086640</v>
      </c>
      <c r="AB245" s="218">
        <f t="shared" si="101"/>
        <v>5405919</v>
      </c>
      <c r="AC245" s="219">
        <f t="shared" si="102"/>
        <v>738917</v>
      </c>
      <c r="AD245" s="218">
        <f t="shared" si="103"/>
        <v>10492559</v>
      </c>
      <c r="AE245" s="219">
        <f t="shared" si="104"/>
        <v>11231476</v>
      </c>
    </row>
    <row r="246" spans="1:31" ht="14.25" customHeight="1" x14ac:dyDescent="0.15">
      <c r="A246">
        <v>202012</v>
      </c>
      <c r="B246" t="s">
        <v>404</v>
      </c>
      <c r="C246" t="s">
        <v>398</v>
      </c>
      <c r="D246" t="s">
        <v>406</v>
      </c>
      <c r="E246">
        <v>500000</v>
      </c>
      <c r="F246">
        <v>31847</v>
      </c>
      <c r="G246" t="s">
        <v>384</v>
      </c>
      <c r="H246" t="s">
        <v>384</v>
      </c>
      <c r="I246" t="s">
        <v>384</v>
      </c>
      <c r="J246" t="s">
        <v>384</v>
      </c>
      <c r="K246" t="s">
        <v>409</v>
      </c>
      <c r="M246" s="129" t="str">
        <f t="shared" ref="M246:M309" si="109">A246&amp;S246</f>
        <v>2020127</v>
      </c>
      <c r="N246" s="129" t="str">
        <f t="shared" ref="N246:N309" si="110">LEFT(A246,4)</f>
        <v>2020</v>
      </c>
      <c r="O246" s="129">
        <f t="shared" ref="O246:O309" si="111">VALUE(RIGHT(A246,2))</f>
        <v>12</v>
      </c>
      <c r="P246" s="130">
        <f t="shared" ref="P246:P309" si="112">F246+G246+H246</f>
        <v>31847</v>
      </c>
      <c r="Q246" s="130" t="str">
        <f>VLOOKUP(T246,Tableau!C:E,3,0)</f>
        <v>TL</v>
      </c>
      <c r="R246" s="130" t="str">
        <f>VLOOKUP(T246,Tableau!C:G,5,0)</f>
        <v>NAKDİ</v>
      </c>
      <c r="S246" s="131" t="str">
        <f t="shared" ref="S246:S309" si="113">LEFT(D246,1)</f>
        <v>7</v>
      </c>
      <c r="T246" s="131" t="str">
        <f t="shared" ref="T246:T309" si="114">LEFT(D246,3)</f>
        <v>700</v>
      </c>
      <c r="Y246" s="123" t="str">
        <f t="shared" si="107"/>
        <v/>
      </c>
    </row>
    <row r="247" spans="1:31" ht="14.25" customHeight="1" x14ac:dyDescent="0.15">
      <c r="A247">
        <v>202012</v>
      </c>
      <c r="B247" t="s">
        <v>404</v>
      </c>
      <c r="C247" t="s">
        <v>382</v>
      </c>
      <c r="D247" t="s">
        <v>406</v>
      </c>
      <c r="E247">
        <v>107296</v>
      </c>
      <c r="F247">
        <v>107296</v>
      </c>
      <c r="G247" t="s">
        <v>384</v>
      </c>
      <c r="H247" t="s">
        <v>384</v>
      </c>
      <c r="I247" t="s">
        <v>384</v>
      </c>
      <c r="J247" t="s">
        <v>384</v>
      </c>
      <c r="K247" t="s">
        <v>409</v>
      </c>
      <c r="M247" s="129" t="str">
        <f t="shared" si="109"/>
        <v>2020127</v>
      </c>
      <c r="N247" s="129" t="str">
        <f t="shared" si="110"/>
        <v>2020</v>
      </c>
      <c r="O247" s="129">
        <f t="shared" si="111"/>
        <v>12</v>
      </c>
      <c r="P247" s="130">
        <f t="shared" si="112"/>
        <v>107296</v>
      </c>
      <c r="Q247" s="130" t="str">
        <f>VLOOKUP(T247,Tableau!C:E,3,0)</f>
        <v>TL</v>
      </c>
      <c r="R247" s="130" t="str">
        <f>VLOOKUP(T247,Tableau!C:G,5,0)</f>
        <v>NAKDİ</v>
      </c>
      <c r="S247" s="131" t="str">
        <f t="shared" si="113"/>
        <v>7</v>
      </c>
      <c r="T247" s="131" t="str">
        <f t="shared" si="114"/>
        <v>700</v>
      </c>
    </row>
    <row r="248" spans="1:31" ht="14.25" customHeight="1" x14ac:dyDescent="0.15">
      <c r="M248" s="129" t="str">
        <f t="shared" si="109"/>
        <v/>
      </c>
      <c r="N248" s="129" t="str">
        <f t="shared" si="110"/>
        <v/>
      </c>
      <c r="O248" s="129" t="e">
        <f t="shared" si="111"/>
        <v>#VALUE!</v>
      </c>
      <c r="P248" s="130">
        <f t="shared" si="112"/>
        <v>0</v>
      </c>
      <c r="Q248" s="130" t="e">
        <f>VLOOKUP(T248,Tableau!C:E,3,0)</f>
        <v>#N/A</v>
      </c>
      <c r="R248" s="130" t="e">
        <f>VLOOKUP(T248,Tableau!C:G,5,0)</f>
        <v>#N/A</v>
      </c>
      <c r="S248" s="131" t="str">
        <f t="shared" si="113"/>
        <v/>
      </c>
      <c r="T248" s="131" t="str">
        <f t="shared" si="114"/>
        <v/>
      </c>
      <c r="V248" s="166"/>
      <c r="W248" s="80"/>
      <c r="X248" s="167">
        <v>1</v>
      </c>
      <c r="Y248" s="167">
        <v>6</v>
      </c>
      <c r="Z248" s="167">
        <v>7</v>
      </c>
    </row>
    <row r="249" spans="1:31" ht="14.25" customHeight="1" x14ac:dyDescent="0.15">
      <c r="M249" s="129" t="str">
        <f t="shared" si="109"/>
        <v/>
      </c>
      <c r="N249" s="129" t="str">
        <f t="shared" si="110"/>
        <v/>
      </c>
      <c r="O249" s="129" t="e">
        <f t="shared" si="111"/>
        <v>#VALUE!</v>
      </c>
      <c r="P249" s="130">
        <f t="shared" si="112"/>
        <v>0</v>
      </c>
      <c r="Q249" s="130" t="e">
        <f>VLOOKUP(T249,Tableau!C:E,3,0)</f>
        <v>#N/A</v>
      </c>
      <c r="R249" s="130" t="e">
        <f>VLOOKUP(T249,Tableau!C:G,5,0)</f>
        <v>#N/A</v>
      </c>
      <c r="S249" s="131" t="str">
        <f t="shared" si="113"/>
        <v/>
      </c>
      <c r="T249" s="131" t="str">
        <f t="shared" si="114"/>
        <v/>
      </c>
      <c r="V249" s="166" t="s">
        <v>155</v>
      </c>
      <c r="W249" s="80" t="s">
        <v>156</v>
      </c>
      <c r="X249" s="81" t="s">
        <v>220</v>
      </c>
      <c r="Y249" s="81" t="s">
        <v>125</v>
      </c>
      <c r="Z249" s="81" t="s">
        <v>124</v>
      </c>
    </row>
    <row r="250" spans="1:31" ht="14.25" customHeight="1" x14ac:dyDescent="0.15">
      <c r="M250" s="129" t="str">
        <f t="shared" si="109"/>
        <v/>
      </c>
      <c r="N250" s="129" t="str">
        <f t="shared" si="110"/>
        <v/>
      </c>
      <c r="O250" s="129" t="e">
        <f t="shared" si="111"/>
        <v>#VALUE!</v>
      </c>
      <c r="P250" s="130">
        <f t="shared" si="112"/>
        <v>0</v>
      </c>
      <c r="Q250" s="130" t="e">
        <f>VLOOKUP(T250,Tableau!C:E,3,0)</f>
        <v>#N/A</v>
      </c>
      <c r="R250" s="130" t="e">
        <f>VLOOKUP(T250,Tableau!C:G,5,0)</f>
        <v>#N/A</v>
      </c>
      <c r="S250" s="131" t="str">
        <f t="shared" si="113"/>
        <v/>
      </c>
      <c r="T250" s="131" t="str">
        <f t="shared" si="114"/>
        <v/>
      </c>
      <c r="V250" s="168" t="str">
        <f>V16</f>
        <v>202012</v>
      </c>
      <c r="W250" s="123">
        <f t="shared" ref="W250:W263" ca="1" si="115">SUM(X250:Z250)</f>
        <v>16</v>
      </c>
      <c r="X250" s="123">
        <f t="shared" ref="X250:Z263" ca="1" si="116">IFERROR(SUMPRODUCT(1/COUNTIF(OFFSET($C$1,MATCH(($V250&amp;1),$M:$M,0)-1,0,COUNTIFS($A:$A,$V250,$S:$S,X$248),1),OFFSET($C$1,MATCH(($V250&amp;1),$M:$M,0)-1,0,COUNTIFS($A:$A,$V250,$S:$S,X$248),1))),0)</f>
        <v>12</v>
      </c>
      <c r="Y250" s="123">
        <f t="shared" ca="1" si="116"/>
        <v>1</v>
      </c>
      <c r="Z250" s="123">
        <f t="shared" ca="1" si="116"/>
        <v>3</v>
      </c>
    </row>
    <row r="251" spans="1:31" ht="14.25" customHeight="1" x14ac:dyDescent="0.15">
      <c r="M251" s="129" t="str">
        <f t="shared" si="109"/>
        <v/>
      </c>
      <c r="N251" s="129" t="str">
        <f t="shared" si="110"/>
        <v/>
      </c>
      <c r="O251" s="129" t="e">
        <f t="shared" si="111"/>
        <v>#VALUE!</v>
      </c>
      <c r="P251" s="130">
        <f t="shared" si="112"/>
        <v>0</v>
      </c>
      <c r="Q251" s="130" t="e">
        <f>VLOOKUP(T251,Tableau!C:E,3,0)</f>
        <v>#N/A</v>
      </c>
      <c r="R251" s="130" t="e">
        <f>VLOOKUP(T251,Tableau!C:G,5,0)</f>
        <v>#N/A</v>
      </c>
      <c r="S251" s="131" t="str">
        <f t="shared" si="113"/>
        <v/>
      </c>
      <c r="T251" s="131" t="str">
        <f t="shared" si="114"/>
        <v/>
      </c>
      <c r="V251" s="168" t="str">
        <f>V17</f>
        <v>202112</v>
      </c>
      <c r="W251" s="123">
        <f t="shared" ca="1" si="115"/>
        <v>12</v>
      </c>
      <c r="X251" s="123">
        <f t="shared" ca="1" si="116"/>
        <v>8</v>
      </c>
      <c r="Y251" s="123">
        <f t="shared" ca="1" si="116"/>
        <v>1</v>
      </c>
      <c r="Z251" s="123">
        <f t="shared" ca="1" si="116"/>
        <v>3</v>
      </c>
    </row>
    <row r="252" spans="1:31" ht="14.25" customHeight="1" x14ac:dyDescent="0.15">
      <c r="M252" s="129" t="str">
        <f t="shared" si="109"/>
        <v/>
      </c>
      <c r="N252" s="129" t="str">
        <f t="shared" si="110"/>
        <v/>
      </c>
      <c r="O252" s="129" t="e">
        <f t="shared" si="111"/>
        <v>#VALUE!</v>
      </c>
      <c r="P252" s="130">
        <f t="shared" si="112"/>
        <v>0</v>
      </c>
      <c r="Q252" s="130" t="e">
        <f>VLOOKUP(T252,Tableau!C:E,3,0)</f>
        <v>#N/A</v>
      </c>
      <c r="R252" s="130" t="e">
        <f>VLOOKUP(T252,Tableau!C:G,5,0)</f>
        <v>#N/A</v>
      </c>
      <c r="S252" s="131" t="str">
        <f t="shared" si="113"/>
        <v/>
      </c>
      <c r="T252" s="131" t="str">
        <f t="shared" si="114"/>
        <v/>
      </c>
      <c r="V252" s="168" t="str">
        <f t="shared" ref="V252:V263" si="117">Z234</f>
        <v>202203</v>
      </c>
      <c r="W252" s="123">
        <f t="shared" ca="1" si="115"/>
        <v>13</v>
      </c>
      <c r="X252" s="123">
        <f t="shared" ca="1" si="116"/>
        <v>9</v>
      </c>
      <c r="Y252" s="123">
        <f t="shared" ca="1" si="116"/>
        <v>1</v>
      </c>
      <c r="Z252" s="123">
        <f t="shared" ca="1" si="116"/>
        <v>3</v>
      </c>
    </row>
    <row r="253" spans="1:31" ht="14.25" customHeight="1" x14ac:dyDescent="0.15">
      <c r="M253" s="129" t="str">
        <f t="shared" si="109"/>
        <v/>
      </c>
      <c r="N253" s="129" t="str">
        <f t="shared" si="110"/>
        <v/>
      </c>
      <c r="O253" s="129" t="e">
        <f t="shared" si="111"/>
        <v>#VALUE!</v>
      </c>
      <c r="P253" s="130">
        <f t="shared" si="112"/>
        <v>0</v>
      </c>
      <c r="Q253" s="130" t="e">
        <f>VLOOKUP(T253,Tableau!C:E,3,0)</f>
        <v>#N/A</v>
      </c>
      <c r="R253" s="130" t="e">
        <f>VLOOKUP(T253,Tableau!C:G,5,0)</f>
        <v>#N/A</v>
      </c>
      <c r="S253" s="131" t="str">
        <f t="shared" si="113"/>
        <v/>
      </c>
      <c r="T253" s="131" t="str">
        <f t="shared" si="114"/>
        <v/>
      </c>
      <c r="V253" s="168" t="str">
        <f t="shared" si="117"/>
        <v>202204</v>
      </c>
      <c r="W253" s="123">
        <f t="shared" ca="1" si="115"/>
        <v>13</v>
      </c>
      <c r="X253" s="123">
        <f t="shared" ca="1" si="116"/>
        <v>9</v>
      </c>
      <c r="Y253" s="123">
        <f t="shared" ca="1" si="116"/>
        <v>1</v>
      </c>
      <c r="Z253" s="123">
        <f t="shared" ca="1" si="116"/>
        <v>3</v>
      </c>
    </row>
    <row r="254" spans="1:31" ht="14.25" customHeight="1" x14ac:dyDescent="0.15">
      <c r="M254" s="129" t="str">
        <f t="shared" si="109"/>
        <v/>
      </c>
      <c r="N254" s="129" t="str">
        <f t="shared" si="110"/>
        <v/>
      </c>
      <c r="O254" s="129" t="e">
        <f t="shared" si="111"/>
        <v>#VALUE!</v>
      </c>
      <c r="P254" s="130">
        <f t="shared" si="112"/>
        <v>0</v>
      </c>
      <c r="Q254" s="130" t="e">
        <f>VLOOKUP(T254,Tableau!C:E,3,0)</f>
        <v>#N/A</v>
      </c>
      <c r="R254" s="130" t="e">
        <f>VLOOKUP(T254,Tableau!C:G,5,0)</f>
        <v>#N/A</v>
      </c>
      <c r="S254" s="131" t="str">
        <f t="shared" si="113"/>
        <v/>
      </c>
      <c r="T254" s="131" t="str">
        <f t="shared" si="114"/>
        <v/>
      </c>
      <c r="V254" s="168" t="str">
        <f t="shared" si="117"/>
        <v>202205</v>
      </c>
      <c r="W254" s="123">
        <f t="shared" ca="1" si="115"/>
        <v>13</v>
      </c>
      <c r="X254" s="123">
        <f t="shared" ca="1" si="116"/>
        <v>9</v>
      </c>
      <c r="Y254" s="123">
        <f t="shared" ca="1" si="116"/>
        <v>1</v>
      </c>
      <c r="Z254" s="123">
        <f t="shared" ca="1" si="116"/>
        <v>3</v>
      </c>
    </row>
    <row r="255" spans="1:31" ht="14.25" customHeight="1" x14ac:dyDescent="0.15">
      <c r="M255" s="129" t="str">
        <f t="shared" si="109"/>
        <v/>
      </c>
      <c r="N255" s="129" t="str">
        <f t="shared" si="110"/>
        <v/>
      </c>
      <c r="O255" s="129" t="e">
        <f t="shared" si="111"/>
        <v>#VALUE!</v>
      </c>
      <c r="P255" s="130">
        <f t="shared" si="112"/>
        <v>0</v>
      </c>
      <c r="Q255" s="130" t="e">
        <f>VLOOKUP(T255,Tableau!C:E,3,0)</f>
        <v>#N/A</v>
      </c>
      <c r="R255" s="130" t="e">
        <f>VLOOKUP(T255,Tableau!C:G,5,0)</f>
        <v>#N/A</v>
      </c>
      <c r="S255" s="131" t="str">
        <f t="shared" si="113"/>
        <v/>
      </c>
      <c r="T255" s="131" t="str">
        <f t="shared" si="114"/>
        <v/>
      </c>
      <c r="V255" s="168" t="str">
        <f t="shared" si="117"/>
        <v>202206</v>
      </c>
      <c r="W255" s="123">
        <f t="shared" ca="1" si="115"/>
        <v>12</v>
      </c>
      <c r="X255" s="123">
        <f t="shared" ca="1" si="116"/>
        <v>8</v>
      </c>
      <c r="Y255" s="123">
        <f t="shared" ca="1" si="116"/>
        <v>1</v>
      </c>
      <c r="Z255" s="123">
        <f t="shared" ca="1" si="116"/>
        <v>3</v>
      </c>
    </row>
    <row r="256" spans="1:31" ht="14.25" customHeight="1" x14ac:dyDescent="0.15">
      <c r="M256" s="129" t="str">
        <f t="shared" si="109"/>
        <v/>
      </c>
      <c r="N256" s="129" t="str">
        <f t="shared" si="110"/>
        <v/>
      </c>
      <c r="O256" s="129" t="e">
        <f t="shared" si="111"/>
        <v>#VALUE!</v>
      </c>
      <c r="P256" s="130">
        <f t="shared" si="112"/>
        <v>0</v>
      </c>
      <c r="Q256" s="130" t="e">
        <f>VLOOKUP(T256,Tableau!C:E,3,0)</f>
        <v>#N/A</v>
      </c>
      <c r="R256" s="130" t="e">
        <f>VLOOKUP(T256,Tableau!C:G,5,0)</f>
        <v>#N/A</v>
      </c>
      <c r="S256" s="131" t="str">
        <f t="shared" si="113"/>
        <v/>
      </c>
      <c r="T256" s="131" t="str">
        <f t="shared" si="114"/>
        <v/>
      </c>
      <c r="V256" s="168" t="str">
        <f t="shared" si="117"/>
        <v>202207</v>
      </c>
      <c r="W256" s="123">
        <f t="shared" ca="1" si="115"/>
        <v>11</v>
      </c>
      <c r="X256" s="123">
        <f t="shared" ca="1" si="116"/>
        <v>7</v>
      </c>
      <c r="Y256" s="123">
        <f t="shared" ca="1" si="116"/>
        <v>1</v>
      </c>
      <c r="Z256" s="123">
        <f t="shared" ca="1" si="116"/>
        <v>3</v>
      </c>
    </row>
    <row r="257" spans="13:31" ht="14.25" customHeight="1" x14ac:dyDescent="0.15">
      <c r="M257" s="129" t="str">
        <f t="shared" si="109"/>
        <v/>
      </c>
      <c r="N257" s="129" t="str">
        <f t="shared" si="110"/>
        <v/>
      </c>
      <c r="O257" s="129" t="e">
        <f t="shared" si="111"/>
        <v>#VALUE!</v>
      </c>
      <c r="P257" s="130">
        <f t="shared" si="112"/>
        <v>0</v>
      </c>
      <c r="Q257" s="130" t="e">
        <f>VLOOKUP(T257,Tableau!C:E,3,0)</f>
        <v>#N/A</v>
      </c>
      <c r="R257" s="130" t="e">
        <f>VLOOKUP(T257,Tableau!C:G,5,0)</f>
        <v>#N/A</v>
      </c>
      <c r="S257" s="131" t="str">
        <f t="shared" si="113"/>
        <v/>
      </c>
      <c r="T257" s="131" t="str">
        <f t="shared" si="114"/>
        <v/>
      </c>
      <c r="V257" s="168" t="str">
        <f t="shared" si="117"/>
        <v>202208</v>
      </c>
      <c r="W257" s="123">
        <f t="shared" ca="1" si="115"/>
        <v>11</v>
      </c>
      <c r="X257" s="123">
        <f t="shared" ca="1" si="116"/>
        <v>7</v>
      </c>
      <c r="Y257" s="123">
        <f t="shared" ca="1" si="116"/>
        <v>1</v>
      </c>
      <c r="Z257" s="123">
        <f t="shared" ca="1" si="116"/>
        <v>3</v>
      </c>
    </row>
    <row r="258" spans="13:31" ht="14.25" customHeight="1" x14ac:dyDescent="0.15">
      <c r="M258" s="129" t="str">
        <f t="shared" si="109"/>
        <v/>
      </c>
      <c r="N258" s="129" t="str">
        <f t="shared" si="110"/>
        <v/>
      </c>
      <c r="O258" s="129" t="e">
        <f t="shared" si="111"/>
        <v>#VALUE!</v>
      </c>
      <c r="P258" s="130">
        <f t="shared" si="112"/>
        <v>0</v>
      </c>
      <c r="Q258" s="130" t="e">
        <f>VLOOKUP(T258,Tableau!C:E,3,0)</f>
        <v>#N/A</v>
      </c>
      <c r="R258" s="130" t="e">
        <f>VLOOKUP(T258,Tableau!C:G,5,0)</f>
        <v>#N/A</v>
      </c>
      <c r="S258" s="131" t="str">
        <f t="shared" si="113"/>
        <v/>
      </c>
      <c r="T258" s="131" t="str">
        <f t="shared" si="114"/>
        <v/>
      </c>
      <c r="V258" s="168" t="str">
        <f t="shared" si="117"/>
        <v>202209</v>
      </c>
      <c r="W258" s="123">
        <f t="shared" ca="1" si="115"/>
        <v>10</v>
      </c>
      <c r="X258" s="123">
        <f t="shared" ca="1" si="116"/>
        <v>7</v>
      </c>
      <c r="Y258" s="123">
        <f t="shared" ca="1" si="116"/>
        <v>1</v>
      </c>
      <c r="Z258" s="123">
        <f t="shared" ca="1" si="116"/>
        <v>2</v>
      </c>
    </row>
    <row r="259" spans="13:31" ht="14.25" customHeight="1" x14ac:dyDescent="0.15">
      <c r="M259" s="129" t="str">
        <f t="shared" si="109"/>
        <v/>
      </c>
      <c r="N259" s="129" t="str">
        <f t="shared" si="110"/>
        <v/>
      </c>
      <c r="O259" s="129" t="e">
        <f t="shared" si="111"/>
        <v>#VALUE!</v>
      </c>
      <c r="P259" s="130">
        <f t="shared" si="112"/>
        <v>0</v>
      </c>
      <c r="Q259" s="130" t="e">
        <f>VLOOKUP(T259,Tableau!C:E,3,0)</f>
        <v>#N/A</v>
      </c>
      <c r="R259" s="130" t="e">
        <f>VLOOKUP(T259,Tableau!C:G,5,0)</f>
        <v>#N/A</v>
      </c>
      <c r="S259" s="131" t="str">
        <f t="shared" si="113"/>
        <v/>
      </c>
      <c r="T259" s="131" t="str">
        <f t="shared" si="114"/>
        <v/>
      </c>
      <c r="V259" s="168" t="str">
        <f t="shared" si="117"/>
        <v>202210</v>
      </c>
      <c r="W259" s="123">
        <f t="shared" ca="1" si="115"/>
        <v>10</v>
      </c>
      <c r="X259" s="123">
        <f t="shared" ca="1" si="116"/>
        <v>7</v>
      </c>
      <c r="Y259" s="123">
        <f t="shared" ca="1" si="116"/>
        <v>1</v>
      </c>
      <c r="Z259" s="123">
        <f t="shared" ca="1" si="116"/>
        <v>2</v>
      </c>
    </row>
    <row r="260" spans="13:31" ht="14.25" customHeight="1" x14ac:dyDescent="0.15">
      <c r="M260" s="129" t="str">
        <f t="shared" si="109"/>
        <v/>
      </c>
      <c r="N260" s="129" t="str">
        <f t="shared" si="110"/>
        <v/>
      </c>
      <c r="O260" s="129" t="e">
        <f t="shared" si="111"/>
        <v>#VALUE!</v>
      </c>
      <c r="P260" s="130">
        <f t="shared" si="112"/>
        <v>0</v>
      </c>
      <c r="Q260" s="130" t="e">
        <f>VLOOKUP(T260,Tableau!C:E,3,0)</f>
        <v>#N/A</v>
      </c>
      <c r="R260" s="130" t="e">
        <f>VLOOKUP(T260,Tableau!C:G,5,0)</f>
        <v>#N/A</v>
      </c>
      <c r="S260" s="131" t="str">
        <f t="shared" si="113"/>
        <v/>
      </c>
      <c r="T260" s="131" t="str">
        <f t="shared" si="114"/>
        <v/>
      </c>
      <c r="V260" s="168" t="str">
        <f t="shared" si="117"/>
        <v>202211</v>
      </c>
      <c r="W260" s="123">
        <f t="shared" ca="1" si="115"/>
        <v>11</v>
      </c>
      <c r="X260" s="123">
        <f t="shared" ca="1" si="116"/>
        <v>7</v>
      </c>
      <c r="Y260" s="123">
        <f t="shared" ca="1" si="116"/>
        <v>1</v>
      </c>
      <c r="Z260" s="123">
        <f t="shared" ca="1" si="116"/>
        <v>3</v>
      </c>
    </row>
    <row r="261" spans="13:31" ht="14.25" customHeight="1" x14ac:dyDescent="0.15">
      <c r="M261" s="129" t="str">
        <f t="shared" si="109"/>
        <v/>
      </c>
      <c r="N261" s="129" t="str">
        <f t="shared" si="110"/>
        <v/>
      </c>
      <c r="O261" s="129" t="e">
        <f t="shared" si="111"/>
        <v>#VALUE!</v>
      </c>
      <c r="P261" s="130">
        <f t="shared" si="112"/>
        <v>0</v>
      </c>
      <c r="Q261" s="130" t="e">
        <f>VLOOKUP(T261,Tableau!C:E,3,0)</f>
        <v>#N/A</v>
      </c>
      <c r="R261" s="130" t="e">
        <f>VLOOKUP(T261,Tableau!C:G,5,0)</f>
        <v>#N/A</v>
      </c>
      <c r="S261" s="131" t="str">
        <f t="shared" si="113"/>
        <v/>
      </c>
      <c r="T261" s="131" t="str">
        <f t="shared" si="114"/>
        <v/>
      </c>
      <c r="V261" s="168" t="str">
        <f t="shared" si="117"/>
        <v>202212</v>
      </c>
      <c r="W261" s="123">
        <f t="shared" ca="1" si="115"/>
        <v>10</v>
      </c>
      <c r="X261" s="123">
        <f t="shared" ca="1" si="116"/>
        <v>7</v>
      </c>
      <c r="Y261" s="123">
        <f t="shared" ca="1" si="116"/>
        <v>1</v>
      </c>
      <c r="Z261" s="123">
        <f t="shared" ca="1" si="116"/>
        <v>2</v>
      </c>
    </row>
    <row r="262" spans="13:31" ht="14.25" customHeight="1" x14ac:dyDescent="0.15">
      <c r="M262" s="129" t="str">
        <f t="shared" si="109"/>
        <v/>
      </c>
      <c r="N262" s="129" t="str">
        <f t="shared" si="110"/>
        <v/>
      </c>
      <c r="O262" s="129" t="e">
        <f t="shared" si="111"/>
        <v>#VALUE!</v>
      </c>
      <c r="P262" s="130">
        <f t="shared" si="112"/>
        <v>0</v>
      </c>
      <c r="Q262" s="130" t="e">
        <f>VLOOKUP(T262,Tableau!C:E,3,0)</f>
        <v>#N/A</v>
      </c>
      <c r="R262" s="130" t="e">
        <f>VLOOKUP(T262,Tableau!C:G,5,0)</f>
        <v>#N/A</v>
      </c>
      <c r="S262" s="131" t="str">
        <f t="shared" si="113"/>
        <v/>
      </c>
      <c r="T262" s="131" t="str">
        <f t="shared" si="114"/>
        <v/>
      </c>
      <c r="V262" s="168" t="str">
        <f t="shared" si="117"/>
        <v>202301</v>
      </c>
      <c r="W262" s="123">
        <f t="shared" ca="1" si="115"/>
        <v>10</v>
      </c>
      <c r="X262" s="123">
        <f t="shared" ca="1" si="116"/>
        <v>7</v>
      </c>
      <c r="Y262" s="123">
        <f t="shared" ca="1" si="116"/>
        <v>1</v>
      </c>
      <c r="Z262" s="123">
        <f t="shared" ca="1" si="116"/>
        <v>2</v>
      </c>
    </row>
    <row r="263" spans="13:31" ht="14.25" customHeight="1" x14ac:dyDescent="0.15">
      <c r="M263" s="129" t="str">
        <f t="shared" si="109"/>
        <v/>
      </c>
      <c r="N263" s="129" t="str">
        <f t="shared" si="110"/>
        <v/>
      </c>
      <c r="O263" s="129" t="e">
        <f t="shared" si="111"/>
        <v>#VALUE!</v>
      </c>
      <c r="P263" s="130">
        <f t="shared" si="112"/>
        <v>0</v>
      </c>
      <c r="Q263" s="130" t="e">
        <f>VLOOKUP(T263,Tableau!C:E,3,0)</f>
        <v>#N/A</v>
      </c>
      <c r="R263" s="130" t="e">
        <f>VLOOKUP(T263,Tableau!C:G,5,0)</f>
        <v>#N/A</v>
      </c>
      <c r="S263" s="131" t="str">
        <f t="shared" si="113"/>
        <v/>
      </c>
      <c r="T263" s="131" t="str">
        <f t="shared" si="114"/>
        <v/>
      </c>
      <c r="V263" s="168" t="str">
        <f t="shared" si="117"/>
        <v>202302</v>
      </c>
      <c r="W263" s="123">
        <f t="shared" ca="1" si="115"/>
        <v>9</v>
      </c>
      <c r="X263" s="123">
        <f t="shared" ca="1" si="116"/>
        <v>5.9999999999999991</v>
      </c>
      <c r="Y263" s="123">
        <f t="shared" ca="1" si="116"/>
        <v>1</v>
      </c>
      <c r="Z263" s="123">
        <f t="shared" ca="1" si="116"/>
        <v>2</v>
      </c>
    </row>
    <row r="264" spans="13:31" ht="14.25" customHeight="1" x14ac:dyDescent="0.15">
      <c r="M264" s="129" t="str">
        <f t="shared" si="109"/>
        <v/>
      </c>
      <c r="N264" s="129" t="str">
        <f t="shared" si="110"/>
        <v/>
      </c>
      <c r="O264" s="129" t="e">
        <f t="shared" si="111"/>
        <v>#VALUE!</v>
      </c>
      <c r="P264" s="130">
        <f t="shared" si="112"/>
        <v>0</v>
      </c>
      <c r="Q264" s="130" t="e">
        <f>VLOOKUP(T264,Tableau!C:E,3,0)</f>
        <v>#N/A</v>
      </c>
      <c r="R264" s="130" t="e">
        <f>VLOOKUP(T264,Tableau!C:G,5,0)</f>
        <v>#N/A</v>
      </c>
      <c r="S264" s="131" t="str">
        <f t="shared" si="113"/>
        <v/>
      </c>
      <c r="T264" s="131" t="str">
        <f t="shared" si="114"/>
        <v/>
      </c>
    </row>
    <row r="265" spans="13:31" ht="14.25" customHeight="1" x14ac:dyDescent="0.15">
      <c r="M265" s="129" t="str">
        <f t="shared" si="109"/>
        <v/>
      </c>
      <c r="N265" s="129" t="str">
        <f t="shared" si="110"/>
        <v/>
      </c>
      <c r="O265" s="129" t="e">
        <f t="shared" si="111"/>
        <v>#VALUE!</v>
      </c>
      <c r="P265" s="130">
        <f t="shared" si="112"/>
        <v>0</v>
      </c>
      <c r="Q265" s="130" t="e">
        <f>VLOOKUP(T265,Tableau!C:E,3,0)</f>
        <v>#N/A</v>
      </c>
      <c r="R265" s="130" t="e">
        <f>VLOOKUP(T265,Tableau!C:G,5,0)</f>
        <v>#N/A</v>
      </c>
      <c r="S265" s="131" t="str">
        <f t="shared" si="113"/>
        <v/>
      </c>
      <c r="T265" s="131" t="str">
        <f t="shared" si="114"/>
        <v/>
      </c>
    </row>
    <row r="266" spans="13:31" ht="14.25" customHeight="1" x14ac:dyDescent="0.15">
      <c r="M266" s="129" t="str">
        <f t="shared" si="109"/>
        <v/>
      </c>
      <c r="N266" s="129" t="str">
        <f t="shared" si="110"/>
        <v/>
      </c>
      <c r="O266" s="129" t="e">
        <f t="shared" si="111"/>
        <v>#VALUE!</v>
      </c>
      <c r="P266" s="130">
        <f t="shared" si="112"/>
        <v>0</v>
      </c>
      <c r="Q266" s="130" t="e">
        <f>VLOOKUP(T266,Tableau!C:E,3,0)</f>
        <v>#N/A</v>
      </c>
      <c r="R266" s="130" t="e">
        <f>VLOOKUP(T266,Tableau!C:G,5,0)</f>
        <v>#N/A</v>
      </c>
      <c r="S266" s="131" t="str">
        <f t="shared" si="113"/>
        <v/>
      </c>
      <c r="T266" s="131" t="str">
        <f t="shared" si="114"/>
        <v/>
      </c>
      <c r="W266" s="165"/>
      <c r="X266" s="165"/>
      <c r="Y266" s="165"/>
      <c r="Z266" s="165"/>
      <c r="AA266" s="165"/>
      <c r="AB266" s="165"/>
      <c r="AC266" s="165"/>
      <c r="AD266" s="165"/>
      <c r="AE266" s="165"/>
    </row>
    <row r="267" spans="13:31" ht="14.25" customHeight="1" x14ac:dyDescent="0.15">
      <c r="M267" s="129" t="str">
        <f t="shared" si="109"/>
        <v/>
      </c>
      <c r="N267" s="129" t="str">
        <f t="shared" si="110"/>
        <v/>
      </c>
      <c r="O267" s="129" t="e">
        <f t="shared" si="111"/>
        <v>#VALUE!</v>
      </c>
      <c r="P267" s="130">
        <f t="shared" si="112"/>
        <v>0</v>
      </c>
      <c r="Q267" s="130" t="e">
        <f>VLOOKUP(T267,Tableau!C:E,3,0)</f>
        <v>#N/A</v>
      </c>
      <c r="R267" s="130" t="e">
        <f>VLOOKUP(T267,Tableau!C:G,5,0)</f>
        <v>#N/A</v>
      </c>
      <c r="S267" s="131" t="str">
        <f t="shared" si="113"/>
        <v/>
      </c>
      <c r="T267" s="131" t="str">
        <f t="shared" si="114"/>
        <v/>
      </c>
      <c r="W267" s="165"/>
      <c r="X267" s="165"/>
      <c r="Y267" s="165"/>
      <c r="Z267" s="165"/>
      <c r="AA267" s="165"/>
      <c r="AB267" s="165"/>
      <c r="AC267" s="165"/>
      <c r="AD267" s="165"/>
      <c r="AE267" s="165"/>
    </row>
    <row r="268" spans="13:31" ht="14.25" customHeight="1" x14ac:dyDescent="0.15">
      <c r="M268" s="129" t="str">
        <f t="shared" si="109"/>
        <v/>
      </c>
      <c r="N268" s="129" t="str">
        <f t="shared" si="110"/>
        <v/>
      </c>
      <c r="O268" s="129" t="e">
        <f t="shared" si="111"/>
        <v>#VALUE!</v>
      </c>
      <c r="P268" s="130">
        <f t="shared" si="112"/>
        <v>0</v>
      </c>
      <c r="Q268" s="130" t="e">
        <f>VLOOKUP(T268,Tableau!C:E,3,0)</f>
        <v>#N/A</v>
      </c>
      <c r="R268" s="130" t="e">
        <f>VLOOKUP(T268,Tableau!C:G,5,0)</f>
        <v>#N/A</v>
      </c>
      <c r="S268" s="131" t="str">
        <f t="shared" si="113"/>
        <v/>
      </c>
      <c r="T268" s="131" t="str">
        <f t="shared" si="114"/>
        <v/>
      </c>
      <c r="W268" s="165"/>
      <c r="X268" s="165"/>
      <c r="Y268" s="165"/>
      <c r="Z268" s="165"/>
      <c r="AA268" s="165"/>
      <c r="AB268" s="165"/>
      <c r="AC268" s="165"/>
      <c r="AD268" s="165"/>
      <c r="AE268" s="165"/>
    </row>
    <row r="269" spans="13:31" ht="14.25" customHeight="1" x14ac:dyDescent="0.15">
      <c r="M269" s="129" t="str">
        <f t="shared" si="109"/>
        <v/>
      </c>
      <c r="N269" s="129" t="str">
        <f t="shared" si="110"/>
        <v/>
      </c>
      <c r="O269" s="129" t="e">
        <f t="shared" si="111"/>
        <v>#VALUE!</v>
      </c>
      <c r="P269" s="130">
        <f t="shared" si="112"/>
        <v>0</v>
      </c>
      <c r="Q269" s="130" t="e">
        <f>VLOOKUP(T269,Tableau!C:E,3,0)</f>
        <v>#N/A</v>
      </c>
      <c r="R269" s="130" t="e">
        <f>VLOOKUP(T269,Tableau!C:G,5,0)</f>
        <v>#N/A</v>
      </c>
      <c r="S269" s="131" t="str">
        <f t="shared" si="113"/>
        <v/>
      </c>
      <c r="T269" s="131" t="str">
        <f t="shared" si="114"/>
        <v/>
      </c>
      <c r="W269" s="165"/>
      <c r="X269" s="165"/>
      <c r="Y269" s="165"/>
      <c r="Z269" s="165"/>
      <c r="AA269" s="165"/>
      <c r="AB269" s="165"/>
      <c r="AC269" s="165"/>
      <c r="AD269" s="165"/>
      <c r="AE269" s="165"/>
    </row>
    <row r="270" spans="13:31" ht="14.25" customHeight="1" x14ac:dyDescent="0.15">
      <c r="M270" s="129" t="str">
        <f t="shared" si="109"/>
        <v/>
      </c>
      <c r="N270" s="129" t="str">
        <f t="shared" si="110"/>
        <v/>
      </c>
      <c r="O270" s="129" t="e">
        <f t="shared" si="111"/>
        <v>#VALUE!</v>
      </c>
      <c r="P270" s="130">
        <f t="shared" si="112"/>
        <v>0</v>
      </c>
      <c r="Q270" s="130" t="e">
        <f>VLOOKUP(T270,Tableau!C:E,3,0)</f>
        <v>#N/A</v>
      </c>
      <c r="R270" s="130" t="e">
        <f>VLOOKUP(T270,Tableau!C:G,5,0)</f>
        <v>#N/A</v>
      </c>
      <c r="S270" s="131" t="str">
        <f t="shared" si="113"/>
        <v/>
      </c>
      <c r="T270" s="131" t="str">
        <f t="shared" si="114"/>
        <v/>
      </c>
    </row>
    <row r="271" spans="13:31" ht="14.25" customHeight="1" x14ac:dyDescent="0.15">
      <c r="M271" s="129" t="str">
        <f t="shared" si="109"/>
        <v/>
      </c>
      <c r="N271" s="129" t="str">
        <f t="shared" si="110"/>
        <v/>
      </c>
      <c r="O271" s="129" t="e">
        <f t="shared" si="111"/>
        <v>#VALUE!</v>
      </c>
      <c r="P271" s="130">
        <f t="shared" si="112"/>
        <v>0</v>
      </c>
      <c r="Q271" s="130" t="e">
        <f>VLOOKUP(T271,Tableau!C:E,3,0)</f>
        <v>#N/A</v>
      </c>
      <c r="R271" s="130" t="e">
        <f>VLOOKUP(T271,Tableau!C:G,5,0)</f>
        <v>#N/A</v>
      </c>
      <c r="S271" s="131" t="str">
        <f t="shared" si="113"/>
        <v/>
      </c>
      <c r="T271" s="131" t="str">
        <f t="shared" si="114"/>
        <v/>
      </c>
    </row>
    <row r="272" spans="13:31" ht="14.25" customHeight="1" x14ac:dyDescent="0.15">
      <c r="M272" s="129" t="str">
        <f t="shared" si="109"/>
        <v/>
      </c>
      <c r="N272" s="129" t="str">
        <f t="shared" si="110"/>
        <v/>
      </c>
      <c r="O272" s="129" t="e">
        <f t="shared" si="111"/>
        <v>#VALUE!</v>
      </c>
      <c r="P272" s="130">
        <f t="shared" si="112"/>
        <v>0</v>
      </c>
      <c r="Q272" s="130" t="e">
        <f>VLOOKUP(T272,Tableau!C:E,3,0)</f>
        <v>#N/A</v>
      </c>
      <c r="R272" s="130" t="e">
        <f>VLOOKUP(T272,Tableau!C:G,5,0)</f>
        <v>#N/A</v>
      </c>
      <c r="S272" s="131" t="str">
        <f t="shared" si="113"/>
        <v/>
      </c>
      <c r="T272" s="131" t="str">
        <f t="shared" si="114"/>
        <v/>
      </c>
    </row>
    <row r="273" spans="13:20" ht="14.25" customHeight="1" x14ac:dyDescent="0.15">
      <c r="M273" s="129" t="str">
        <f t="shared" si="109"/>
        <v/>
      </c>
      <c r="N273" s="129" t="str">
        <f t="shared" si="110"/>
        <v/>
      </c>
      <c r="O273" s="129" t="e">
        <f t="shared" si="111"/>
        <v>#VALUE!</v>
      </c>
      <c r="P273" s="130">
        <f t="shared" si="112"/>
        <v>0</v>
      </c>
      <c r="Q273" s="130" t="e">
        <f>VLOOKUP(T273,Tableau!C:E,3,0)</f>
        <v>#N/A</v>
      </c>
      <c r="R273" s="130" t="e">
        <f>VLOOKUP(T273,Tableau!C:G,5,0)</f>
        <v>#N/A</v>
      </c>
      <c r="S273" s="131" t="str">
        <f t="shared" si="113"/>
        <v/>
      </c>
      <c r="T273" s="131" t="str">
        <f t="shared" si="114"/>
        <v/>
      </c>
    </row>
    <row r="274" spans="13:20" ht="14.25" customHeight="1" x14ac:dyDescent="0.15">
      <c r="M274" s="129" t="str">
        <f t="shared" si="109"/>
        <v/>
      </c>
      <c r="N274" s="129" t="str">
        <f t="shared" si="110"/>
        <v/>
      </c>
      <c r="O274" s="129" t="e">
        <f t="shared" si="111"/>
        <v>#VALUE!</v>
      </c>
      <c r="P274" s="130">
        <f t="shared" si="112"/>
        <v>0</v>
      </c>
      <c r="Q274" s="130" t="e">
        <f>VLOOKUP(T274,Tableau!C:E,3,0)</f>
        <v>#N/A</v>
      </c>
      <c r="R274" s="130" t="e">
        <f>VLOOKUP(T274,Tableau!C:G,5,0)</f>
        <v>#N/A</v>
      </c>
      <c r="S274" s="131" t="str">
        <f t="shared" si="113"/>
        <v/>
      </c>
      <c r="T274" s="131" t="str">
        <f t="shared" si="114"/>
        <v/>
      </c>
    </row>
    <row r="275" spans="13:20" ht="14.25" customHeight="1" x14ac:dyDescent="0.15">
      <c r="M275" s="129" t="str">
        <f t="shared" si="109"/>
        <v/>
      </c>
      <c r="N275" s="129" t="str">
        <f t="shared" si="110"/>
        <v/>
      </c>
      <c r="O275" s="129" t="e">
        <f t="shared" si="111"/>
        <v>#VALUE!</v>
      </c>
      <c r="P275" s="130">
        <f t="shared" si="112"/>
        <v>0</v>
      </c>
      <c r="Q275" s="130" t="e">
        <f>VLOOKUP(T275,Tableau!C:E,3,0)</f>
        <v>#N/A</v>
      </c>
      <c r="R275" s="130" t="e">
        <f>VLOOKUP(T275,Tableau!C:G,5,0)</f>
        <v>#N/A</v>
      </c>
      <c r="S275" s="131" t="str">
        <f t="shared" si="113"/>
        <v/>
      </c>
      <c r="T275" s="131" t="str">
        <f t="shared" si="114"/>
        <v/>
      </c>
    </row>
    <row r="276" spans="13:20" ht="14.25" customHeight="1" x14ac:dyDescent="0.15">
      <c r="M276" s="129" t="str">
        <f t="shared" si="109"/>
        <v/>
      </c>
      <c r="N276" s="129" t="str">
        <f t="shared" si="110"/>
        <v/>
      </c>
      <c r="O276" s="129" t="e">
        <f t="shared" si="111"/>
        <v>#VALUE!</v>
      </c>
      <c r="P276" s="130">
        <f t="shared" si="112"/>
        <v>0</v>
      </c>
      <c r="Q276" s="130" t="e">
        <f>VLOOKUP(T276,Tableau!C:E,3,0)</f>
        <v>#N/A</v>
      </c>
      <c r="R276" s="130" t="e">
        <f>VLOOKUP(T276,Tableau!C:G,5,0)</f>
        <v>#N/A</v>
      </c>
      <c r="S276" s="131" t="str">
        <f t="shared" si="113"/>
        <v/>
      </c>
      <c r="T276" s="131" t="str">
        <f t="shared" si="114"/>
        <v/>
      </c>
    </row>
    <row r="277" spans="13:20" ht="14.25" customHeight="1" x14ac:dyDescent="0.15">
      <c r="M277" s="129" t="str">
        <f t="shared" si="109"/>
        <v/>
      </c>
      <c r="N277" s="129" t="str">
        <f t="shared" si="110"/>
        <v/>
      </c>
      <c r="O277" s="129" t="e">
        <f t="shared" si="111"/>
        <v>#VALUE!</v>
      </c>
      <c r="P277" s="130">
        <f t="shared" si="112"/>
        <v>0</v>
      </c>
      <c r="Q277" s="130" t="e">
        <f>VLOOKUP(T277,Tableau!C:E,3,0)</f>
        <v>#N/A</v>
      </c>
      <c r="R277" s="130" t="e">
        <f>VLOOKUP(T277,Tableau!C:G,5,0)</f>
        <v>#N/A</v>
      </c>
      <c r="S277" s="131" t="str">
        <f t="shared" si="113"/>
        <v/>
      </c>
      <c r="T277" s="131" t="str">
        <f t="shared" si="114"/>
        <v/>
      </c>
    </row>
    <row r="278" spans="13:20" ht="14.25" customHeight="1" x14ac:dyDescent="0.15">
      <c r="M278" s="129" t="str">
        <f t="shared" si="109"/>
        <v/>
      </c>
      <c r="N278" s="129" t="str">
        <f t="shared" si="110"/>
        <v/>
      </c>
      <c r="O278" s="129" t="e">
        <f t="shared" si="111"/>
        <v>#VALUE!</v>
      </c>
      <c r="P278" s="130">
        <f t="shared" si="112"/>
        <v>0</v>
      </c>
      <c r="Q278" s="130" t="e">
        <f>VLOOKUP(T278,Tableau!C:E,3,0)</f>
        <v>#N/A</v>
      </c>
      <c r="R278" s="130" t="e">
        <f>VLOOKUP(T278,Tableau!C:G,5,0)</f>
        <v>#N/A</v>
      </c>
      <c r="S278" s="131" t="str">
        <f t="shared" si="113"/>
        <v/>
      </c>
      <c r="T278" s="131" t="str">
        <f t="shared" si="114"/>
        <v/>
      </c>
    </row>
    <row r="279" spans="13:20" ht="14.25" customHeight="1" x14ac:dyDescent="0.15">
      <c r="M279" s="129" t="str">
        <f t="shared" si="109"/>
        <v/>
      </c>
      <c r="N279" s="129" t="str">
        <f t="shared" si="110"/>
        <v/>
      </c>
      <c r="O279" s="129" t="e">
        <f t="shared" si="111"/>
        <v>#VALUE!</v>
      </c>
      <c r="P279" s="130">
        <f t="shared" si="112"/>
        <v>0</v>
      </c>
      <c r="Q279" s="130" t="e">
        <f>VLOOKUP(T279,Tableau!C:E,3,0)</f>
        <v>#N/A</v>
      </c>
      <c r="R279" s="130" t="e">
        <f>VLOOKUP(T279,Tableau!C:G,5,0)</f>
        <v>#N/A</v>
      </c>
      <c r="S279" s="131" t="str">
        <f t="shared" si="113"/>
        <v/>
      </c>
      <c r="T279" s="131" t="str">
        <f t="shared" si="114"/>
        <v/>
      </c>
    </row>
    <row r="280" spans="13:20" ht="14.25" customHeight="1" x14ac:dyDescent="0.15">
      <c r="M280" s="129" t="str">
        <f t="shared" si="109"/>
        <v/>
      </c>
      <c r="N280" s="129" t="str">
        <f t="shared" si="110"/>
        <v/>
      </c>
      <c r="O280" s="129" t="e">
        <f t="shared" si="111"/>
        <v>#VALUE!</v>
      </c>
      <c r="P280" s="130">
        <f t="shared" si="112"/>
        <v>0</v>
      </c>
      <c r="Q280" s="130" t="e">
        <f>VLOOKUP(T280,Tableau!C:E,3,0)</f>
        <v>#N/A</v>
      </c>
      <c r="R280" s="130" t="e">
        <f>VLOOKUP(T280,Tableau!C:G,5,0)</f>
        <v>#N/A</v>
      </c>
      <c r="S280" s="131" t="str">
        <f t="shared" si="113"/>
        <v/>
      </c>
      <c r="T280" s="131" t="str">
        <f t="shared" si="114"/>
        <v/>
      </c>
    </row>
    <row r="281" spans="13:20" ht="14.25" customHeight="1" x14ac:dyDescent="0.15">
      <c r="M281" s="129" t="str">
        <f t="shared" si="109"/>
        <v/>
      </c>
      <c r="N281" s="129" t="str">
        <f t="shared" si="110"/>
        <v/>
      </c>
      <c r="O281" s="129" t="e">
        <f t="shared" si="111"/>
        <v>#VALUE!</v>
      </c>
      <c r="P281" s="130">
        <f t="shared" si="112"/>
        <v>0</v>
      </c>
      <c r="Q281" s="130" t="e">
        <f>VLOOKUP(T281,Tableau!C:E,3,0)</f>
        <v>#N/A</v>
      </c>
      <c r="R281" s="130" t="e">
        <f>VLOOKUP(T281,Tableau!C:G,5,0)</f>
        <v>#N/A</v>
      </c>
      <c r="S281" s="131" t="str">
        <f t="shared" si="113"/>
        <v/>
      </c>
      <c r="T281" s="131" t="str">
        <f t="shared" si="114"/>
        <v/>
      </c>
    </row>
    <row r="282" spans="13:20" ht="14.25" customHeight="1" x14ac:dyDescent="0.15">
      <c r="M282" s="129" t="str">
        <f t="shared" si="109"/>
        <v/>
      </c>
      <c r="N282" s="129" t="str">
        <f t="shared" si="110"/>
        <v/>
      </c>
      <c r="O282" s="129" t="e">
        <f t="shared" si="111"/>
        <v>#VALUE!</v>
      </c>
      <c r="P282" s="130">
        <f t="shared" si="112"/>
        <v>0</v>
      </c>
      <c r="Q282" s="130" t="e">
        <f>VLOOKUP(T282,Tableau!C:E,3,0)</f>
        <v>#N/A</v>
      </c>
      <c r="R282" s="130" t="e">
        <f>VLOOKUP(T282,Tableau!C:G,5,0)</f>
        <v>#N/A</v>
      </c>
      <c r="S282" s="131" t="str">
        <f t="shared" si="113"/>
        <v/>
      </c>
      <c r="T282" s="131" t="str">
        <f t="shared" si="114"/>
        <v/>
      </c>
    </row>
    <row r="283" spans="13:20" ht="14.25" customHeight="1" x14ac:dyDescent="0.15">
      <c r="M283" s="129" t="str">
        <f t="shared" si="109"/>
        <v/>
      </c>
      <c r="N283" s="129" t="str">
        <f t="shared" si="110"/>
        <v/>
      </c>
      <c r="O283" s="129" t="e">
        <f t="shared" si="111"/>
        <v>#VALUE!</v>
      </c>
      <c r="P283" s="130">
        <f t="shared" si="112"/>
        <v>0</v>
      </c>
      <c r="Q283" s="130" t="e">
        <f>VLOOKUP(T283,Tableau!C:E,3,0)</f>
        <v>#N/A</v>
      </c>
      <c r="R283" s="130" t="e">
        <f>VLOOKUP(T283,Tableau!C:G,5,0)</f>
        <v>#N/A</v>
      </c>
      <c r="S283" s="131" t="str">
        <f t="shared" si="113"/>
        <v/>
      </c>
      <c r="T283" s="131" t="str">
        <f t="shared" si="114"/>
        <v/>
      </c>
    </row>
    <row r="284" spans="13:20" ht="14.25" customHeight="1" x14ac:dyDescent="0.15">
      <c r="M284" s="129" t="str">
        <f t="shared" si="109"/>
        <v/>
      </c>
      <c r="N284" s="129" t="str">
        <f t="shared" si="110"/>
        <v/>
      </c>
      <c r="O284" s="129" t="e">
        <f t="shared" si="111"/>
        <v>#VALUE!</v>
      </c>
      <c r="P284" s="130">
        <f t="shared" si="112"/>
        <v>0</v>
      </c>
      <c r="Q284" s="130" t="e">
        <f>VLOOKUP(T284,Tableau!C:E,3,0)</f>
        <v>#N/A</v>
      </c>
      <c r="R284" s="130" t="e">
        <f>VLOOKUP(T284,Tableau!C:G,5,0)</f>
        <v>#N/A</v>
      </c>
      <c r="S284" s="131" t="str">
        <f t="shared" si="113"/>
        <v/>
      </c>
      <c r="T284" s="131" t="str">
        <f t="shared" si="114"/>
        <v/>
      </c>
    </row>
    <row r="285" spans="13:20" ht="14.25" customHeight="1" x14ac:dyDescent="0.15">
      <c r="M285" s="129" t="str">
        <f t="shared" si="109"/>
        <v/>
      </c>
      <c r="N285" s="129" t="str">
        <f t="shared" si="110"/>
        <v/>
      </c>
      <c r="O285" s="129" t="e">
        <f t="shared" si="111"/>
        <v>#VALUE!</v>
      </c>
      <c r="P285" s="130">
        <f t="shared" si="112"/>
        <v>0</v>
      </c>
      <c r="Q285" s="130" t="e">
        <f>VLOOKUP(T285,Tableau!C:E,3,0)</f>
        <v>#N/A</v>
      </c>
      <c r="R285" s="130" t="e">
        <f>VLOOKUP(T285,Tableau!C:G,5,0)</f>
        <v>#N/A</v>
      </c>
      <c r="S285" s="131" t="str">
        <f t="shared" si="113"/>
        <v/>
      </c>
      <c r="T285" s="131" t="str">
        <f t="shared" si="114"/>
        <v/>
      </c>
    </row>
    <row r="286" spans="13:20" ht="14.25" customHeight="1" x14ac:dyDescent="0.15">
      <c r="M286" s="129" t="str">
        <f t="shared" si="109"/>
        <v/>
      </c>
      <c r="N286" s="129" t="str">
        <f t="shared" si="110"/>
        <v/>
      </c>
      <c r="O286" s="129" t="e">
        <f t="shared" si="111"/>
        <v>#VALUE!</v>
      </c>
      <c r="P286" s="130">
        <f t="shared" si="112"/>
        <v>0</v>
      </c>
      <c r="Q286" s="130" t="e">
        <f>VLOOKUP(T286,Tableau!C:E,3,0)</f>
        <v>#N/A</v>
      </c>
      <c r="R286" s="130" t="e">
        <f>VLOOKUP(T286,Tableau!C:G,5,0)</f>
        <v>#N/A</v>
      </c>
      <c r="S286" s="131" t="str">
        <f t="shared" si="113"/>
        <v/>
      </c>
      <c r="T286" s="131" t="str">
        <f t="shared" si="114"/>
        <v/>
      </c>
    </row>
    <row r="287" spans="13:20" ht="14.25" customHeight="1" x14ac:dyDescent="0.15">
      <c r="M287" s="129" t="str">
        <f t="shared" si="109"/>
        <v/>
      </c>
      <c r="N287" s="129" t="str">
        <f t="shared" si="110"/>
        <v/>
      </c>
      <c r="O287" s="129" t="e">
        <f t="shared" si="111"/>
        <v>#VALUE!</v>
      </c>
      <c r="P287" s="130">
        <f t="shared" si="112"/>
        <v>0</v>
      </c>
      <c r="Q287" s="130" t="e">
        <f>VLOOKUP(T287,Tableau!C:E,3,0)</f>
        <v>#N/A</v>
      </c>
      <c r="R287" s="130" t="e">
        <f>VLOOKUP(T287,Tableau!C:G,5,0)</f>
        <v>#N/A</v>
      </c>
      <c r="S287" s="131" t="str">
        <f t="shared" si="113"/>
        <v/>
      </c>
      <c r="T287" s="131" t="str">
        <f t="shared" si="114"/>
        <v/>
      </c>
    </row>
    <row r="288" spans="13:20" ht="14.25" customHeight="1" x14ac:dyDescent="0.15">
      <c r="M288" s="129" t="str">
        <f t="shared" si="109"/>
        <v/>
      </c>
      <c r="N288" s="129" t="str">
        <f t="shared" si="110"/>
        <v/>
      </c>
      <c r="O288" s="129" t="e">
        <f t="shared" si="111"/>
        <v>#VALUE!</v>
      </c>
      <c r="P288" s="130">
        <f t="shared" si="112"/>
        <v>0</v>
      </c>
      <c r="Q288" s="130" t="e">
        <f>VLOOKUP(T288,Tableau!C:E,3,0)</f>
        <v>#N/A</v>
      </c>
      <c r="R288" s="130" t="e">
        <f>VLOOKUP(T288,Tableau!C:G,5,0)</f>
        <v>#N/A</v>
      </c>
      <c r="S288" s="131" t="str">
        <f t="shared" si="113"/>
        <v/>
      </c>
      <c r="T288" s="131" t="str">
        <f t="shared" si="114"/>
        <v/>
      </c>
    </row>
    <row r="289" spans="13:20" ht="14.25" customHeight="1" x14ac:dyDescent="0.15">
      <c r="M289" s="129" t="str">
        <f t="shared" si="109"/>
        <v/>
      </c>
      <c r="N289" s="129" t="str">
        <f t="shared" si="110"/>
        <v/>
      </c>
      <c r="O289" s="129" t="e">
        <f t="shared" si="111"/>
        <v>#VALUE!</v>
      </c>
      <c r="P289" s="130">
        <f t="shared" si="112"/>
        <v>0</v>
      </c>
      <c r="Q289" s="130" t="e">
        <f>VLOOKUP(T289,Tableau!C:E,3,0)</f>
        <v>#N/A</v>
      </c>
      <c r="R289" s="130" t="e">
        <f>VLOOKUP(T289,Tableau!C:G,5,0)</f>
        <v>#N/A</v>
      </c>
      <c r="S289" s="131" t="str">
        <f t="shared" si="113"/>
        <v/>
      </c>
      <c r="T289" s="131" t="str">
        <f t="shared" si="114"/>
        <v/>
      </c>
    </row>
    <row r="290" spans="13:20" ht="14.25" customHeight="1" x14ac:dyDescent="0.15">
      <c r="M290" s="129" t="str">
        <f t="shared" si="109"/>
        <v/>
      </c>
      <c r="N290" s="129" t="str">
        <f t="shared" si="110"/>
        <v/>
      </c>
      <c r="O290" s="129" t="e">
        <f t="shared" si="111"/>
        <v>#VALUE!</v>
      </c>
      <c r="P290" s="130">
        <f t="shared" si="112"/>
        <v>0</v>
      </c>
      <c r="Q290" s="130" t="e">
        <f>VLOOKUP(T290,Tableau!C:E,3,0)</f>
        <v>#N/A</v>
      </c>
      <c r="R290" s="130" t="e">
        <f>VLOOKUP(T290,Tableau!C:G,5,0)</f>
        <v>#N/A</v>
      </c>
      <c r="S290" s="131" t="str">
        <f t="shared" si="113"/>
        <v/>
      </c>
      <c r="T290" s="131" t="str">
        <f t="shared" si="114"/>
        <v/>
      </c>
    </row>
    <row r="291" spans="13:20" ht="14.25" customHeight="1" x14ac:dyDescent="0.15">
      <c r="M291" s="129" t="str">
        <f t="shared" si="109"/>
        <v/>
      </c>
      <c r="N291" s="129" t="str">
        <f t="shared" si="110"/>
        <v/>
      </c>
      <c r="O291" s="129" t="e">
        <f t="shared" si="111"/>
        <v>#VALUE!</v>
      </c>
      <c r="P291" s="130">
        <f t="shared" si="112"/>
        <v>0</v>
      </c>
      <c r="Q291" s="130" t="e">
        <f>VLOOKUP(T291,Tableau!C:E,3,0)</f>
        <v>#N/A</v>
      </c>
      <c r="R291" s="130" t="e">
        <f>VLOOKUP(T291,Tableau!C:G,5,0)</f>
        <v>#N/A</v>
      </c>
      <c r="S291" s="131" t="str">
        <f t="shared" si="113"/>
        <v/>
      </c>
      <c r="T291" s="131" t="str">
        <f t="shared" si="114"/>
        <v/>
      </c>
    </row>
    <row r="292" spans="13:20" ht="14.25" customHeight="1" x14ac:dyDescent="0.15">
      <c r="M292" s="129" t="str">
        <f t="shared" si="109"/>
        <v/>
      </c>
      <c r="N292" s="129" t="str">
        <f t="shared" si="110"/>
        <v/>
      </c>
      <c r="O292" s="129" t="e">
        <f t="shared" si="111"/>
        <v>#VALUE!</v>
      </c>
      <c r="P292" s="130">
        <f t="shared" si="112"/>
        <v>0</v>
      </c>
      <c r="Q292" s="130" t="e">
        <f>VLOOKUP(T292,Tableau!C:E,3,0)</f>
        <v>#N/A</v>
      </c>
      <c r="R292" s="130" t="e">
        <f>VLOOKUP(T292,Tableau!C:G,5,0)</f>
        <v>#N/A</v>
      </c>
      <c r="S292" s="131" t="str">
        <f t="shared" si="113"/>
        <v/>
      </c>
      <c r="T292" s="131" t="str">
        <f t="shared" si="114"/>
        <v/>
      </c>
    </row>
    <row r="293" spans="13:20" ht="14.25" customHeight="1" x14ac:dyDescent="0.15">
      <c r="M293" s="129" t="str">
        <f t="shared" si="109"/>
        <v/>
      </c>
      <c r="N293" s="129" t="str">
        <f t="shared" si="110"/>
        <v/>
      </c>
      <c r="O293" s="129" t="e">
        <f t="shared" si="111"/>
        <v>#VALUE!</v>
      </c>
      <c r="P293" s="130">
        <f t="shared" si="112"/>
        <v>0</v>
      </c>
      <c r="Q293" s="130" t="e">
        <f>VLOOKUP(T293,Tableau!C:E,3,0)</f>
        <v>#N/A</v>
      </c>
      <c r="R293" s="130" t="e">
        <f>VLOOKUP(T293,Tableau!C:G,5,0)</f>
        <v>#N/A</v>
      </c>
      <c r="S293" s="131" t="str">
        <f t="shared" si="113"/>
        <v/>
      </c>
      <c r="T293" s="131" t="str">
        <f t="shared" si="114"/>
        <v/>
      </c>
    </row>
    <row r="294" spans="13:20" ht="14.25" customHeight="1" x14ac:dyDescent="0.15">
      <c r="M294" s="129" t="str">
        <f t="shared" si="109"/>
        <v/>
      </c>
      <c r="N294" s="129" t="str">
        <f t="shared" si="110"/>
        <v/>
      </c>
      <c r="O294" s="129" t="e">
        <f t="shared" si="111"/>
        <v>#VALUE!</v>
      </c>
      <c r="P294" s="130">
        <f t="shared" si="112"/>
        <v>0</v>
      </c>
      <c r="Q294" s="130" t="e">
        <f>VLOOKUP(T294,Tableau!C:E,3,0)</f>
        <v>#N/A</v>
      </c>
      <c r="R294" s="130" t="e">
        <f>VLOOKUP(T294,Tableau!C:G,5,0)</f>
        <v>#N/A</v>
      </c>
      <c r="S294" s="131" t="str">
        <f t="shared" si="113"/>
        <v/>
      </c>
      <c r="T294" s="131" t="str">
        <f t="shared" si="114"/>
        <v/>
      </c>
    </row>
    <row r="295" spans="13:20" ht="14.25" customHeight="1" x14ac:dyDescent="0.15">
      <c r="M295" s="129" t="str">
        <f t="shared" si="109"/>
        <v/>
      </c>
      <c r="N295" s="129" t="str">
        <f t="shared" si="110"/>
        <v/>
      </c>
      <c r="O295" s="129" t="e">
        <f t="shared" si="111"/>
        <v>#VALUE!</v>
      </c>
      <c r="P295" s="130">
        <f t="shared" si="112"/>
        <v>0</v>
      </c>
      <c r="Q295" s="130" t="e">
        <f>VLOOKUP(T295,Tableau!C:E,3,0)</f>
        <v>#N/A</v>
      </c>
      <c r="R295" s="130" t="e">
        <f>VLOOKUP(T295,Tableau!C:G,5,0)</f>
        <v>#N/A</v>
      </c>
      <c r="S295" s="131" t="str">
        <f t="shared" si="113"/>
        <v/>
      </c>
      <c r="T295" s="131" t="str">
        <f t="shared" si="114"/>
        <v/>
      </c>
    </row>
    <row r="296" spans="13:20" ht="14.25" customHeight="1" x14ac:dyDescent="0.15">
      <c r="M296" s="129" t="str">
        <f t="shared" si="109"/>
        <v/>
      </c>
      <c r="N296" s="129" t="str">
        <f t="shared" si="110"/>
        <v/>
      </c>
      <c r="O296" s="129" t="e">
        <f t="shared" si="111"/>
        <v>#VALUE!</v>
      </c>
      <c r="P296" s="130">
        <f t="shared" si="112"/>
        <v>0</v>
      </c>
      <c r="Q296" s="130" t="e">
        <f>VLOOKUP(T296,Tableau!C:E,3,0)</f>
        <v>#N/A</v>
      </c>
      <c r="R296" s="130" t="e">
        <f>VLOOKUP(T296,Tableau!C:G,5,0)</f>
        <v>#N/A</v>
      </c>
      <c r="S296" s="131" t="str">
        <f t="shared" si="113"/>
        <v/>
      </c>
      <c r="T296" s="131" t="str">
        <f t="shared" si="114"/>
        <v/>
      </c>
    </row>
    <row r="297" spans="13:20" ht="14.25" customHeight="1" x14ac:dyDescent="0.15">
      <c r="M297" s="129" t="str">
        <f t="shared" si="109"/>
        <v/>
      </c>
      <c r="N297" s="129" t="str">
        <f t="shared" si="110"/>
        <v/>
      </c>
      <c r="O297" s="129" t="e">
        <f t="shared" si="111"/>
        <v>#VALUE!</v>
      </c>
      <c r="P297" s="130">
        <f t="shared" si="112"/>
        <v>0</v>
      </c>
      <c r="Q297" s="130" t="e">
        <f>VLOOKUP(T297,Tableau!C:E,3,0)</f>
        <v>#N/A</v>
      </c>
      <c r="R297" s="130" t="e">
        <f>VLOOKUP(T297,Tableau!C:G,5,0)</f>
        <v>#N/A</v>
      </c>
      <c r="S297" s="131" t="str">
        <f t="shared" si="113"/>
        <v/>
      </c>
      <c r="T297" s="131" t="str">
        <f t="shared" si="114"/>
        <v/>
      </c>
    </row>
    <row r="298" spans="13:20" ht="14.25" customHeight="1" x14ac:dyDescent="0.15">
      <c r="M298" s="129" t="str">
        <f t="shared" si="109"/>
        <v/>
      </c>
      <c r="N298" s="129" t="str">
        <f t="shared" si="110"/>
        <v/>
      </c>
      <c r="O298" s="129" t="e">
        <f t="shared" si="111"/>
        <v>#VALUE!</v>
      </c>
      <c r="P298" s="130">
        <f t="shared" si="112"/>
        <v>0</v>
      </c>
      <c r="Q298" s="130" t="e">
        <f>VLOOKUP(T298,Tableau!C:E,3,0)</f>
        <v>#N/A</v>
      </c>
      <c r="R298" s="130" t="e">
        <f>VLOOKUP(T298,Tableau!C:G,5,0)</f>
        <v>#N/A</v>
      </c>
      <c r="S298" s="131" t="str">
        <f t="shared" si="113"/>
        <v/>
      </c>
      <c r="T298" s="131" t="str">
        <f t="shared" si="114"/>
        <v/>
      </c>
    </row>
    <row r="299" spans="13:20" ht="14.25" customHeight="1" x14ac:dyDescent="0.15">
      <c r="M299" s="129" t="str">
        <f t="shared" si="109"/>
        <v/>
      </c>
      <c r="N299" s="129" t="str">
        <f t="shared" si="110"/>
        <v/>
      </c>
      <c r="O299" s="129" t="e">
        <f t="shared" si="111"/>
        <v>#VALUE!</v>
      </c>
      <c r="P299" s="130">
        <f t="shared" si="112"/>
        <v>0</v>
      </c>
      <c r="Q299" s="130" t="e">
        <f>VLOOKUP(T299,Tableau!C:E,3,0)</f>
        <v>#N/A</v>
      </c>
      <c r="R299" s="130" t="e">
        <f>VLOOKUP(T299,Tableau!C:G,5,0)</f>
        <v>#N/A</v>
      </c>
      <c r="S299" s="131" t="str">
        <f t="shared" si="113"/>
        <v/>
      </c>
      <c r="T299" s="131" t="str">
        <f t="shared" si="114"/>
        <v/>
      </c>
    </row>
    <row r="300" spans="13:20" ht="14.25" customHeight="1" x14ac:dyDescent="0.15">
      <c r="M300" s="129" t="str">
        <f t="shared" si="109"/>
        <v/>
      </c>
      <c r="N300" s="129" t="str">
        <f t="shared" si="110"/>
        <v/>
      </c>
      <c r="O300" s="129" t="e">
        <f t="shared" si="111"/>
        <v>#VALUE!</v>
      </c>
      <c r="P300" s="130">
        <f t="shared" si="112"/>
        <v>0</v>
      </c>
      <c r="Q300" s="130" t="e">
        <f>VLOOKUP(T300,Tableau!C:E,3,0)</f>
        <v>#N/A</v>
      </c>
      <c r="R300" s="130" t="e">
        <f>VLOOKUP(T300,Tableau!C:G,5,0)</f>
        <v>#N/A</v>
      </c>
      <c r="S300" s="131" t="str">
        <f t="shared" si="113"/>
        <v/>
      </c>
      <c r="T300" s="131" t="str">
        <f t="shared" si="114"/>
        <v/>
      </c>
    </row>
    <row r="301" spans="13:20" ht="14.25" customHeight="1" x14ac:dyDescent="0.15">
      <c r="M301" s="129" t="str">
        <f t="shared" si="109"/>
        <v/>
      </c>
      <c r="N301" s="129" t="str">
        <f t="shared" si="110"/>
        <v/>
      </c>
      <c r="O301" s="129" t="e">
        <f t="shared" si="111"/>
        <v>#VALUE!</v>
      </c>
      <c r="P301" s="130">
        <f t="shared" si="112"/>
        <v>0</v>
      </c>
      <c r="Q301" s="130" t="e">
        <f>VLOOKUP(T301,Tableau!C:E,3,0)</f>
        <v>#N/A</v>
      </c>
      <c r="R301" s="130" t="e">
        <f>VLOOKUP(T301,Tableau!C:G,5,0)</f>
        <v>#N/A</v>
      </c>
      <c r="S301" s="131" t="str">
        <f t="shared" si="113"/>
        <v/>
      </c>
      <c r="T301" s="131" t="str">
        <f t="shared" si="114"/>
        <v/>
      </c>
    </row>
    <row r="302" spans="13:20" ht="14.25" customHeight="1" x14ac:dyDescent="0.15">
      <c r="M302" s="129" t="str">
        <f t="shared" si="109"/>
        <v/>
      </c>
      <c r="N302" s="129" t="str">
        <f t="shared" si="110"/>
        <v/>
      </c>
      <c r="O302" s="129" t="e">
        <f t="shared" si="111"/>
        <v>#VALUE!</v>
      </c>
      <c r="P302" s="130">
        <f t="shared" si="112"/>
        <v>0</v>
      </c>
      <c r="Q302" s="130" t="e">
        <f>VLOOKUP(T302,Tableau!C:E,3,0)</f>
        <v>#N/A</v>
      </c>
      <c r="R302" s="130" t="e">
        <f>VLOOKUP(T302,Tableau!C:G,5,0)</f>
        <v>#N/A</v>
      </c>
      <c r="S302" s="131" t="str">
        <f t="shared" si="113"/>
        <v/>
      </c>
      <c r="T302" s="131" t="str">
        <f t="shared" si="114"/>
        <v/>
      </c>
    </row>
    <row r="303" spans="13:20" ht="14.25" customHeight="1" x14ac:dyDescent="0.15">
      <c r="M303" s="129" t="str">
        <f t="shared" si="109"/>
        <v/>
      </c>
      <c r="N303" s="129" t="str">
        <f t="shared" si="110"/>
        <v/>
      </c>
      <c r="O303" s="129" t="e">
        <f t="shared" si="111"/>
        <v>#VALUE!</v>
      </c>
      <c r="P303" s="130">
        <f t="shared" si="112"/>
        <v>0</v>
      </c>
      <c r="Q303" s="130" t="e">
        <f>VLOOKUP(T303,Tableau!C:E,3,0)</f>
        <v>#N/A</v>
      </c>
      <c r="R303" s="130" t="e">
        <f>VLOOKUP(T303,Tableau!C:G,5,0)</f>
        <v>#N/A</v>
      </c>
      <c r="S303" s="131" t="str">
        <f t="shared" si="113"/>
        <v/>
      </c>
      <c r="T303" s="131" t="str">
        <f t="shared" si="114"/>
        <v/>
      </c>
    </row>
    <row r="304" spans="13:20" ht="14.25" customHeight="1" x14ac:dyDescent="0.15">
      <c r="M304" s="129" t="str">
        <f t="shared" si="109"/>
        <v/>
      </c>
      <c r="N304" s="129" t="str">
        <f t="shared" si="110"/>
        <v/>
      </c>
      <c r="O304" s="129" t="e">
        <f t="shared" si="111"/>
        <v>#VALUE!</v>
      </c>
      <c r="P304" s="130">
        <f t="shared" si="112"/>
        <v>0</v>
      </c>
      <c r="Q304" s="130" t="e">
        <f>VLOOKUP(T304,Tableau!C:E,3,0)</f>
        <v>#N/A</v>
      </c>
      <c r="R304" s="130" t="e">
        <f>VLOOKUP(T304,Tableau!C:G,5,0)</f>
        <v>#N/A</v>
      </c>
      <c r="S304" s="131" t="str">
        <f t="shared" si="113"/>
        <v/>
      </c>
      <c r="T304" s="131" t="str">
        <f t="shared" si="114"/>
        <v/>
      </c>
    </row>
    <row r="305" spans="13:20" ht="14.25" customHeight="1" x14ac:dyDescent="0.15">
      <c r="M305" s="129" t="str">
        <f t="shared" si="109"/>
        <v/>
      </c>
      <c r="N305" s="129" t="str">
        <f t="shared" si="110"/>
        <v/>
      </c>
      <c r="O305" s="129" t="e">
        <f t="shared" si="111"/>
        <v>#VALUE!</v>
      </c>
      <c r="P305" s="130">
        <f t="shared" si="112"/>
        <v>0</v>
      </c>
      <c r="Q305" s="130" t="e">
        <f>VLOOKUP(T305,Tableau!C:E,3,0)</f>
        <v>#N/A</v>
      </c>
      <c r="R305" s="130" t="e">
        <f>VLOOKUP(T305,Tableau!C:G,5,0)</f>
        <v>#N/A</v>
      </c>
      <c r="S305" s="131" t="str">
        <f t="shared" si="113"/>
        <v/>
      </c>
      <c r="T305" s="131" t="str">
        <f t="shared" si="114"/>
        <v/>
      </c>
    </row>
    <row r="306" spans="13:20" ht="14.25" customHeight="1" x14ac:dyDescent="0.15">
      <c r="M306" s="129" t="str">
        <f t="shared" si="109"/>
        <v/>
      </c>
      <c r="N306" s="129" t="str">
        <f t="shared" si="110"/>
        <v/>
      </c>
      <c r="O306" s="129" t="e">
        <f t="shared" si="111"/>
        <v>#VALUE!</v>
      </c>
      <c r="P306" s="130">
        <f t="shared" si="112"/>
        <v>0</v>
      </c>
      <c r="Q306" s="130" t="e">
        <f>VLOOKUP(T306,Tableau!C:E,3,0)</f>
        <v>#N/A</v>
      </c>
      <c r="R306" s="130" t="e">
        <f>VLOOKUP(T306,Tableau!C:G,5,0)</f>
        <v>#N/A</v>
      </c>
      <c r="S306" s="131" t="str">
        <f t="shared" si="113"/>
        <v/>
      </c>
      <c r="T306" s="131" t="str">
        <f t="shared" si="114"/>
        <v/>
      </c>
    </row>
    <row r="307" spans="13:20" ht="14.25" customHeight="1" x14ac:dyDescent="0.15">
      <c r="M307" s="129" t="str">
        <f t="shared" si="109"/>
        <v/>
      </c>
      <c r="N307" s="129" t="str">
        <f t="shared" si="110"/>
        <v/>
      </c>
      <c r="O307" s="129" t="e">
        <f t="shared" si="111"/>
        <v>#VALUE!</v>
      </c>
      <c r="P307" s="130">
        <f t="shared" si="112"/>
        <v>0</v>
      </c>
      <c r="Q307" s="130" t="e">
        <f>VLOOKUP(T307,Tableau!C:E,3,0)</f>
        <v>#N/A</v>
      </c>
      <c r="R307" s="130" t="e">
        <f>VLOOKUP(T307,Tableau!C:G,5,0)</f>
        <v>#N/A</v>
      </c>
      <c r="S307" s="131" t="str">
        <f t="shared" si="113"/>
        <v/>
      </c>
      <c r="T307" s="131" t="str">
        <f t="shared" si="114"/>
        <v/>
      </c>
    </row>
    <row r="308" spans="13:20" ht="14.25" customHeight="1" x14ac:dyDescent="0.15">
      <c r="M308" s="129" t="str">
        <f t="shared" si="109"/>
        <v/>
      </c>
      <c r="N308" s="129" t="str">
        <f t="shared" si="110"/>
        <v/>
      </c>
      <c r="O308" s="129" t="e">
        <f t="shared" si="111"/>
        <v>#VALUE!</v>
      </c>
      <c r="P308" s="130">
        <f t="shared" si="112"/>
        <v>0</v>
      </c>
      <c r="Q308" s="130" t="e">
        <f>VLOOKUP(T308,Tableau!C:E,3,0)</f>
        <v>#N/A</v>
      </c>
      <c r="R308" s="130" t="e">
        <f>VLOOKUP(T308,Tableau!C:G,5,0)</f>
        <v>#N/A</v>
      </c>
      <c r="S308" s="131" t="str">
        <f t="shared" si="113"/>
        <v/>
      </c>
      <c r="T308" s="131" t="str">
        <f t="shared" si="114"/>
        <v/>
      </c>
    </row>
    <row r="309" spans="13:20" ht="14.25" customHeight="1" x14ac:dyDescent="0.15">
      <c r="M309" s="129" t="str">
        <f t="shared" si="109"/>
        <v/>
      </c>
      <c r="N309" s="129" t="str">
        <f t="shared" si="110"/>
        <v/>
      </c>
      <c r="O309" s="129" t="e">
        <f t="shared" si="111"/>
        <v>#VALUE!</v>
      </c>
      <c r="P309" s="130">
        <f t="shared" si="112"/>
        <v>0</v>
      </c>
      <c r="Q309" s="130" t="e">
        <f>VLOOKUP(T309,Tableau!C:E,3,0)</f>
        <v>#N/A</v>
      </c>
      <c r="R309" s="130" t="e">
        <f>VLOOKUP(T309,Tableau!C:G,5,0)</f>
        <v>#N/A</v>
      </c>
      <c r="S309" s="131" t="str">
        <f t="shared" si="113"/>
        <v/>
      </c>
      <c r="T309" s="131" t="str">
        <f t="shared" si="114"/>
        <v/>
      </c>
    </row>
    <row r="310" spans="13:20" ht="14.25" customHeight="1" x14ac:dyDescent="0.15">
      <c r="M310" s="129" t="str">
        <f t="shared" ref="M310:M373" si="118">A310&amp;S310</f>
        <v/>
      </c>
      <c r="N310" s="129" t="str">
        <f t="shared" ref="N310:N373" si="119">LEFT(A310,4)</f>
        <v/>
      </c>
      <c r="O310" s="129" t="e">
        <f t="shared" ref="O310:O373" si="120">VALUE(RIGHT(A310,2))</f>
        <v>#VALUE!</v>
      </c>
      <c r="P310" s="130">
        <f t="shared" ref="P310:P373" si="121">F310+G310+H310</f>
        <v>0</v>
      </c>
      <c r="Q310" s="130" t="e">
        <f>VLOOKUP(T310,Tableau!C:E,3,0)</f>
        <v>#N/A</v>
      </c>
      <c r="R310" s="130" t="e">
        <f>VLOOKUP(T310,Tableau!C:G,5,0)</f>
        <v>#N/A</v>
      </c>
      <c r="S310" s="131" t="str">
        <f t="shared" ref="S310:S373" si="122">LEFT(D310,1)</f>
        <v/>
      </c>
      <c r="T310" s="131" t="str">
        <f t="shared" ref="T310:T373" si="123">LEFT(D310,3)</f>
        <v/>
      </c>
    </row>
    <row r="311" spans="13:20" ht="14.25" customHeight="1" x14ac:dyDescent="0.15">
      <c r="M311" s="129" t="str">
        <f t="shared" si="118"/>
        <v/>
      </c>
      <c r="N311" s="129" t="str">
        <f t="shared" si="119"/>
        <v/>
      </c>
      <c r="O311" s="129" t="e">
        <f t="shared" si="120"/>
        <v>#VALUE!</v>
      </c>
      <c r="P311" s="130">
        <f t="shared" si="121"/>
        <v>0</v>
      </c>
      <c r="Q311" s="130" t="e">
        <f>VLOOKUP(T311,Tableau!C:E,3,0)</f>
        <v>#N/A</v>
      </c>
      <c r="R311" s="130" t="e">
        <f>VLOOKUP(T311,Tableau!C:G,5,0)</f>
        <v>#N/A</v>
      </c>
      <c r="S311" s="131" t="str">
        <f t="shared" si="122"/>
        <v/>
      </c>
      <c r="T311" s="131" t="str">
        <f t="shared" si="123"/>
        <v/>
      </c>
    </row>
    <row r="312" spans="13:20" ht="14.25" customHeight="1" x14ac:dyDescent="0.15">
      <c r="M312" s="129" t="str">
        <f t="shared" si="118"/>
        <v/>
      </c>
      <c r="N312" s="129" t="str">
        <f t="shared" si="119"/>
        <v/>
      </c>
      <c r="O312" s="129" t="e">
        <f t="shared" si="120"/>
        <v>#VALUE!</v>
      </c>
      <c r="P312" s="130">
        <f t="shared" si="121"/>
        <v>0</v>
      </c>
      <c r="Q312" s="130" t="e">
        <f>VLOOKUP(T312,Tableau!C:E,3,0)</f>
        <v>#N/A</v>
      </c>
      <c r="R312" s="130" t="e">
        <f>VLOOKUP(T312,Tableau!C:G,5,0)</f>
        <v>#N/A</v>
      </c>
      <c r="S312" s="131" t="str">
        <f t="shared" si="122"/>
        <v/>
      </c>
      <c r="T312" s="131" t="str">
        <f t="shared" si="123"/>
        <v/>
      </c>
    </row>
    <row r="313" spans="13:20" ht="14.25" customHeight="1" x14ac:dyDescent="0.15">
      <c r="M313" s="129" t="str">
        <f t="shared" si="118"/>
        <v/>
      </c>
      <c r="N313" s="129" t="str">
        <f t="shared" si="119"/>
        <v/>
      </c>
      <c r="O313" s="129" t="e">
        <f t="shared" si="120"/>
        <v>#VALUE!</v>
      </c>
      <c r="P313" s="130">
        <f t="shared" si="121"/>
        <v>0</v>
      </c>
      <c r="Q313" s="130" t="e">
        <f>VLOOKUP(T313,Tableau!C:E,3,0)</f>
        <v>#N/A</v>
      </c>
      <c r="R313" s="130" t="e">
        <f>VLOOKUP(T313,Tableau!C:G,5,0)</f>
        <v>#N/A</v>
      </c>
      <c r="S313" s="131" t="str">
        <f t="shared" si="122"/>
        <v/>
      </c>
      <c r="T313" s="131" t="str">
        <f t="shared" si="123"/>
        <v/>
      </c>
    </row>
    <row r="314" spans="13:20" ht="14.25" customHeight="1" x14ac:dyDescent="0.15">
      <c r="M314" s="129" t="str">
        <f t="shared" si="118"/>
        <v/>
      </c>
      <c r="N314" s="129" t="str">
        <f t="shared" si="119"/>
        <v/>
      </c>
      <c r="O314" s="129" t="e">
        <f t="shared" si="120"/>
        <v>#VALUE!</v>
      </c>
      <c r="P314" s="130">
        <f t="shared" si="121"/>
        <v>0</v>
      </c>
      <c r="Q314" s="130" t="e">
        <f>VLOOKUP(T314,Tableau!C:E,3,0)</f>
        <v>#N/A</v>
      </c>
      <c r="R314" s="130" t="e">
        <f>VLOOKUP(T314,Tableau!C:G,5,0)</f>
        <v>#N/A</v>
      </c>
      <c r="S314" s="131" t="str">
        <f t="shared" si="122"/>
        <v/>
      </c>
      <c r="T314" s="131" t="str">
        <f t="shared" si="123"/>
        <v/>
      </c>
    </row>
    <row r="315" spans="13:20" ht="14.25" customHeight="1" x14ac:dyDescent="0.15">
      <c r="M315" s="129" t="str">
        <f t="shared" si="118"/>
        <v/>
      </c>
      <c r="N315" s="129" t="str">
        <f t="shared" si="119"/>
        <v/>
      </c>
      <c r="O315" s="129" t="e">
        <f t="shared" si="120"/>
        <v>#VALUE!</v>
      </c>
      <c r="P315" s="130">
        <f t="shared" si="121"/>
        <v>0</v>
      </c>
      <c r="Q315" s="130" t="e">
        <f>VLOOKUP(T315,Tableau!C:E,3,0)</f>
        <v>#N/A</v>
      </c>
      <c r="R315" s="130" t="e">
        <f>VLOOKUP(T315,Tableau!C:G,5,0)</f>
        <v>#N/A</v>
      </c>
      <c r="S315" s="131" t="str">
        <f t="shared" si="122"/>
        <v/>
      </c>
      <c r="T315" s="131" t="str">
        <f t="shared" si="123"/>
        <v/>
      </c>
    </row>
    <row r="316" spans="13:20" ht="14.25" customHeight="1" x14ac:dyDescent="0.15">
      <c r="M316" s="129" t="str">
        <f t="shared" si="118"/>
        <v/>
      </c>
      <c r="N316" s="129" t="str">
        <f t="shared" si="119"/>
        <v/>
      </c>
      <c r="O316" s="129" t="e">
        <f t="shared" si="120"/>
        <v>#VALUE!</v>
      </c>
      <c r="P316" s="130">
        <f t="shared" si="121"/>
        <v>0</v>
      </c>
      <c r="Q316" s="130" t="e">
        <f>VLOOKUP(T316,Tableau!C:E,3,0)</f>
        <v>#N/A</v>
      </c>
      <c r="R316" s="130" t="e">
        <f>VLOOKUP(T316,Tableau!C:G,5,0)</f>
        <v>#N/A</v>
      </c>
      <c r="S316" s="131" t="str">
        <f t="shared" si="122"/>
        <v/>
      </c>
      <c r="T316" s="131" t="str">
        <f t="shared" si="123"/>
        <v/>
      </c>
    </row>
    <row r="317" spans="13:20" ht="14.25" customHeight="1" x14ac:dyDescent="0.15">
      <c r="M317" s="129" t="str">
        <f t="shared" si="118"/>
        <v/>
      </c>
      <c r="N317" s="129" t="str">
        <f t="shared" si="119"/>
        <v/>
      </c>
      <c r="O317" s="129" t="e">
        <f t="shared" si="120"/>
        <v>#VALUE!</v>
      </c>
      <c r="P317" s="130">
        <f t="shared" si="121"/>
        <v>0</v>
      </c>
      <c r="Q317" s="130" t="e">
        <f>VLOOKUP(T317,Tableau!C:E,3,0)</f>
        <v>#N/A</v>
      </c>
      <c r="R317" s="130" t="e">
        <f>VLOOKUP(T317,Tableau!C:G,5,0)</f>
        <v>#N/A</v>
      </c>
      <c r="S317" s="131" t="str">
        <f t="shared" si="122"/>
        <v/>
      </c>
      <c r="T317" s="131" t="str">
        <f t="shared" si="123"/>
        <v/>
      </c>
    </row>
    <row r="318" spans="13:20" ht="14.25" customHeight="1" x14ac:dyDescent="0.15">
      <c r="M318" s="129" t="str">
        <f t="shared" si="118"/>
        <v/>
      </c>
      <c r="N318" s="129" t="str">
        <f t="shared" si="119"/>
        <v/>
      </c>
      <c r="O318" s="129" t="e">
        <f t="shared" si="120"/>
        <v>#VALUE!</v>
      </c>
      <c r="P318" s="130">
        <f t="shared" si="121"/>
        <v>0</v>
      </c>
      <c r="Q318" s="130" t="e">
        <f>VLOOKUP(T318,Tableau!C:E,3,0)</f>
        <v>#N/A</v>
      </c>
      <c r="R318" s="130" t="e">
        <f>VLOOKUP(T318,Tableau!C:G,5,0)</f>
        <v>#N/A</v>
      </c>
      <c r="S318" s="131" t="str">
        <f t="shared" si="122"/>
        <v/>
      </c>
      <c r="T318" s="131" t="str">
        <f t="shared" si="123"/>
        <v/>
      </c>
    </row>
    <row r="319" spans="13:20" ht="14.25" customHeight="1" x14ac:dyDescent="0.15">
      <c r="M319" s="129" t="str">
        <f t="shared" si="118"/>
        <v/>
      </c>
      <c r="N319" s="129" t="str">
        <f t="shared" si="119"/>
        <v/>
      </c>
      <c r="O319" s="129" t="e">
        <f t="shared" si="120"/>
        <v>#VALUE!</v>
      </c>
      <c r="P319" s="130">
        <f t="shared" si="121"/>
        <v>0</v>
      </c>
      <c r="Q319" s="130" t="e">
        <f>VLOOKUP(T319,Tableau!C:E,3,0)</f>
        <v>#N/A</v>
      </c>
      <c r="R319" s="130" t="e">
        <f>VLOOKUP(T319,Tableau!C:G,5,0)</f>
        <v>#N/A</v>
      </c>
      <c r="S319" s="131" t="str">
        <f t="shared" si="122"/>
        <v/>
      </c>
      <c r="T319" s="131" t="str">
        <f t="shared" si="123"/>
        <v/>
      </c>
    </row>
    <row r="320" spans="13:20" ht="14.25" customHeight="1" x14ac:dyDescent="0.15">
      <c r="M320" s="129" t="str">
        <f t="shared" si="118"/>
        <v/>
      </c>
      <c r="N320" s="129" t="str">
        <f t="shared" si="119"/>
        <v/>
      </c>
      <c r="O320" s="129" t="e">
        <f t="shared" si="120"/>
        <v>#VALUE!</v>
      </c>
      <c r="P320" s="130">
        <f t="shared" si="121"/>
        <v>0</v>
      </c>
      <c r="Q320" s="130" t="e">
        <f>VLOOKUP(T320,Tableau!C:E,3,0)</f>
        <v>#N/A</v>
      </c>
      <c r="R320" s="130" t="e">
        <f>VLOOKUP(T320,Tableau!C:G,5,0)</f>
        <v>#N/A</v>
      </c>
      <c r="S320" s="131" t="str">
        <f t="shared" si="122"/>
        <v/>
      </c>
      <c r="T320" s="131" t="str">
        <f t="shared" si="123"/>
        <v/>
      </c>
    </row>
    <row r="321" spans="13:20" ht="14.25" customHeight="1" x14ac:dyDescent="0.15">
      <c r="M321" s="129" t="str">
        <f t="shared" si="118"/>
        <v/>
      </c>
      <c r="N321" s="129" t="str">
        <f t="shared" si="119"/>
        <v/>
      </c>
      <c r="O321" s="129" t="e">
        <f t="shared" si="120"/>
        <v>#VALUE!</v>
      </c>
      <c r="P321" s="130">
        <f t="shared" si="121"/>
        <v>0</v>
      </c>
      <c r="Q321" s="130" t="e">
        <f>VLOOKUP(T321,Tableau!C:E,3,0)</f>
        <v>#N/A</v>
      </c>
      <c r="R321" s="130" t="e">
        <f>VLOOKUP(T321,Tableau!C:G,5,0)</f>
        <v>#N/A</v>
      </c>
      <c r="S321" s="131" t="str">
        <f t="shared" si="122"/>
        <v/>
      </c>
      <c r="T321" s="131" t="str">
        <f t="shared" si="123"/>
        <v/>
      </c>
    </row>
    <row r="322" spans="13:20" ht="14.25" customHeight="1" x14ac:dyDescent="0.15">
      <c r="M322" s="129" t="str">
        <f t="shared" si="118"/>
        <v/>
      </c>
      <c r="N322" s="129" t="str">
        <f t="shared" si="119"/>
        <v/>
      </c>
      <c r="O322" s="129" t="e">
        <f t="shared" si="120"/>
        <v>#VALUE!</v>
      </c>
      <c r="P322" s="130">
        <f t="shared" si="121"/>
        <v>0</v>
      </c>
      <c r="Q322" s="130" t="e">
        <f>VLOOKUP(T322,Tableau!C:E,3,0)</f>
        <v>#N/A</v>
      </c>
      <c r="R322" s="130" t="e">
        <f>VLOOKUP(T322,Tableau!C:G,5,0)</f>
        <v>#N/A</v>
      </c>
      <c r="S322" s="131" t="str">
        <f t="shared" si="122"/>
        <v/>
      </c>
      <c r="T322" s="131" t="str">
        <f t="shared" si="123"/>
        <v/>
      </c>
    </row>
    <row r="323" spans="13:20" ht="14.25" customHeight="1" x14ac:dyDescent="0.15">
      <c r="M323" s="129" t="str">
        <f t="shared" si="118"/>
        <v/>
      </c>
      <c r="N323" s="129" t="str">
        <f t="shared" si="119"/>
        <v/>
      </c>
      <c r="O323" s="129" t="e">
        <f t="shared" si="120"/>
        <v>#VALUE!</v>
      </c>
      <c r="P323" s="130">
        <f t="shared" si="121"/>
        <v>0</v>
      </c>
      <c r="Q323" s="130" t="e">
        <f>VLOOKUP(T323,Tableau!C:E,3,0)</f>
        <v>#N/A</v>
      </c>
      <c r="R323" s="130" t="e">
        <f>VLOOKUP(T323,Tableau!C:G,5,0)</f>
        <v>#N/A</v>
      </c>
      <c r="S323" s="131" t="str">
        <f t="shared" si="122"/>
        <v/>
      </c>
      <c r="T323" s="131" t="str">
        <f t="shared" si="123"/>
        <v/>
      </c>
    </row>
    <row r="324" spans="13:20" ht="14.25" customHeight="1" x14ac:dyDescent="0.15">
      <c r="M324" s="129" t="str">
        <f t="shared" si="118"/>
        <v/>
      </c>
      <c r="N324" s="129" t="str">
        <f t="shared" si="119"/>
        <v/>
      </c>
      <c r="O324" s="129" t="e">
        <f t="shared" si="120"/>
        <v>#VALUE!</v>
      </c>
      <c r="P324" s="130">
        <f t="shared" si="121"/>
        <v>0</v>
      </c>
      <c r="Q324" s="130" t="e">
        <f>VLOOKUP(T324,Tableau!C:E,3,0)</f>
        <v>#N/A</v>
      </c>
      <c r="R324" s="130" t="e">
        <f>VLOOKUP(T324,Tableau!C:G,5,0)</f>
        <v>#N/A</v>
      </c>
      <c r="S324" s="131" t="str">
        <f t="shared" si="122"/>
        <v/>
      </c>
      <c r="T324" s="131" t="str">
        <f t="shared" si="123"/>
        <v/>
      </c>
    </row>
    <row r="325" spans="13:20" ht="14.25" customHeight="1" x14ac:dyDescent="0.15">
      <c r="M325" s="129" t="str">
        <f t="shared" si="118"/>
        <v/>
      </c>
      <c r="N325" s="129" t="str">
        <f t="shared" si="119"/>
        <v/>
      </c>
      <c r="O325" s="129" t="e">
        <f t="shared" si="120"/>
        <v>#VALUE!</v>
      </c>
      <c r="P325" s="130">
        <f t="shared" si="121"/>
        <v>0</v>
      </c>
      <c r="Q325" s="130" t="e">
        <f>VLOOKUP(T325,Tableau!C:E,3,0)</f>
        <v>#N/A</v>
      </c>
      <c r="R325" s="130" t="e">
        <f>VLOOKUP(T325,Tableau!C:G,5,0)</f>
        <v>#N/A</v>
      </c>
      <c r="S325" s="131" t="str">
        <f t="shared" si="122"/>
        <v/>
      </c>
      <c r="T325" s="131" t="str">
        <f t="shared" si="123"/>
        <v/>
      </c>
    </row>
    <row r="326" spans="13:20" ht="14.25" customHeight="1" x14ac:dyDescent="0.15">
      <c r="M326" s="129" t="str">
        <f t="shared" si="118"/>
        <v/>
      </c>
      <c r="N326" s="129" t="str">
        <f t="shared" si="119"/>
        <v/>
      </c>
      <c r="O326" s="129" t="e">
        <f t="shared" si="120"/>
        <v>#VALUE!</v>
      </c>
      <c r="P326" s="130">
        <f t="shared" si="121"/>
        <v>0</v>
      </c>
      <c r="Q326" s="130" t="e">
        <f>VLOOKUP(T326,Tableau!C:E,3,0)</f>
        <v>#N/A</v>
      </c>
      <c r="R326" s="130" t="e">
        <f>VLOOKUP(T326,Tableau!C:G,5,0)</f>
        <v>#N/A</v>
      </c>
      <c r="S326" s="131" t="str">
        <f t="shared" si="122"/>
        <v/>
      </c>
      <c r="T326" s="131" t="str">
        <f t="shared" si="123"/>
        <v/>
      </c>
    </row>
    <row r="327" spans="13:20" ht="14.25" customHeight="1" x14ac:dyDescent="0.15">
      <c r="M327" s="129" t="str">
        <f t="shared" si="118"/>
        <v/>
      </c>
      <c r="N327" s="129" t="str">
        <f t="shared" si="119"/>
        <v/>
      </c>
      <c r="O327" s="129" t="e">
        <f t="shared" si="120"/>
        <v>#VALUE!</v>
      </c>
      <c r="P327" s="130">
        <f t="shared" si="121"/>
        <v>0</v>
      </c>
      <c r="Q327" s="130" t="e">
        <f>VLOOKUP(T327,Tableau!C:E,3,0)</f>
        <v>#N/A</v>
      </c>
      <c r="R327" s="130" t="e">
        <f>VLOOKUP(T327,Tableau!C:G,5,0)</f>
        <v>#N/A</v>
      </c>
      <c r="S327" s="131" t="str">
        <f t="shared" si="122"/>
        <v/>
      </c>
      <c r="T327" s="131" t="str">
        <f t="shared" si="123"/>
        <v/>
      </c>
    </row>
    <row r="328" spans="13:20" ht="14.25" customHeight="1" x14ac:dyDescent="0.15">
      <c r="M328" s="129" t="str">
        <f t="shared" si="118"/>
        <v/>
      </c>
      <c r="N328" s="129" t="str">
        <f t="shared" si="119"/>
        <v/>
      </c>
      <c r="O328" s="129" t="e">
        <f t="shared" si="120"/>
        <v>#VALUE!</v>
      </c>
      <c r="P328" s="130">
        <f t="shared" si="121"/>
        <v>0</v>
      </c>
      <c r="Q328" s="130" t="e">
        <f>VLOOKUP(T328,Tableau!C:E,3,0)</f>
        <v>#N/A</v>
      </c>
      <c r="R328" s="130" t="e">
        <f>VLOOKUP(T328,Tableau!C:G,5,0)</f>
        <v>#N/A</v>
      </c>
      <c r="S328" s="131" t="str">
        <f t="shared" si="122"/>
        <v/>
      </c>
      <c r="T328" s="131" t="str">
        <f t="shared" si="123"/>
        <v/>
      </c>
    </row>
    <row r="329" spans="13:20" ht="14.25" customHeight="1" x14ac:dyDescent="0.15">
      <c r="M329" s="129" t="str">
        <f t="shared" si="118"/>
        <v/>
      </c>
      <c r="N329" s="129" t="str">
        <f t="shared" si="119"/>
        <v/>
      </c>
      <c r="O329" s="129" t="e">
        <f t="shared" si="120"/>
        <v>#VALUE!</v>
      </c>
      <c r="P329" s="130">
        <f t="shared" si="121"/>
        <v>0</v>
      </c>
      <c r="Q329" s="130" t="e">
        <f>VLOOKUP(T329,Tableau!C:E,3,0)</f>
        <v>#N/A</v>
      </c>
      <c r="R329" s="130" t="e">
        <f>VLOOKUP(T329,Tableau!C:G,5,0)</f>
        <v>#N/A</v>
      </c>
      <c r="S329" s="131" t="str">
        <f t="shared" si="122"/>
        <v/>
      </c>
      <c r="T329" s="131" t="str">
        <f t="shared" si="123"/>
        <v/>
      </c>
    </row>
    <row r="330" spans="13:20" ht="14.25" customHeight="1" x14ac:dyDescent="0.15">
      <c r="M330" s="129" t="str">
        <f t="shared" si="118"/>
        <v/>
      </c>
      <c r="N330" s="129" t="str">
        <f t="shared" si="119"/>
        <v/>
      </c>
      <c r="O330" s="129" t="e">
        <f t="shared" si="120"/>
        <v>#VALUE!</v>
      </c>
      <c r="P330" s="130">
        <f t="shared" si="121"/>
        <v>0</v>
      </c>
      <c r="Q330" s="130" t="e">
        <f>VLOOKUP(T330,Tableau!C:E,3,0)</f>
        <v>#N/A</v>
      </c>
      <c r="R330" s="130" t="e">
        <f>VLOOKUP(T330,Tableau!C:G,5,0)</f>
        <v>#N/A</v>
      </c>
      <c r="S330" s="131" t="str">
        <f t="shared" si="122"/>
        <v/>
      </c>
      <c r="T330" s="131" t="str">
        <f t="shared" si="123"/>
        <v/>
      </c>
    </row>
    <row r="331" spans="13:20" ht="14.25" customHeight="1" x14ac:dyDescent="0.15">
      <c r="M331" s="129" t="str">
        <f t="shared" si="118"/>
        <v/>
      </c>
      <c r="N331" s="129" t="str">
        <f t="shared" si="119"/>
        <v/>
      </c>
      <c r="O331" s="129" t="e">
        <f t="shared" si="120"/>
        <v>#VALUE!</v>
      </c>
      <c r="P331" s="130">
        <f t="shared" si="121"/>
        <v>0</v>
      </c>
      <c r="Q331" s="130" t="e">
        <f>VLOOKUP(T331,Tableau!C:E,3,0)</f>
        <v>#N/A</v>
      </c>
      <c r="R331" s="130" t="e">
        <f>VLOOKUP(T331,Tableau!C:G,5,0)</f>
        <v>#N/A</v>
      </c>
      <c r="S331" s="131" t="str">
        <f t="shared" si="122"/>
        <v/>
      </c>
      <c r="T331" s="131" t="str">
        <f t="shared" si="123"/>
        <v/>
      </c>
    </row>
    <row r="332" spans="13:20" ht="14.25" customHeight="1" x14ac:dyDescent="0.15">
      <c r="M332" s="129" t="str">
        <f t="shared" si="118"/>
        <v/>
      </c>
      <c r="N332" s="129" t="str">
        <f t="shared" si="119"/>
        <v/>
      </c>
      <c r="O332" s="129" t="e">
        <f t="shared" si="120"/>
        <v>#VALUE!</v>
      </c>
      <c r="P332" s="130">
        <f t="shared" si="121"/>
        <v>0</v>
      </c>
      <c r="Q332" s="130" t="e">
        <f>VLOOKUP(T332,Tableau!C:E,3,0)</f>
        <v>#N/A</v>
      </c>
      <c r="R332" s="130" t="e">
        <f>VLOOKUP(T332,Tableau!C:G,5,0)</f>
        <v>#N/A</v>
      </c>
      <c r="S332" s="131" t="str">
        <f t="shared" si="122"/>
        <v/>
      </c>
      <c r="T332" s="131" t="str">
        <f t="shared" si="123"/>
        <v/>
      </c>
    </row>
    <row r="333" spans="13:20" ht="14.25" customHeight="1" x14ac:dyDescent="0.15">
      <c r="M333" s="129" t="str">
        <f t="shared" si="118"/>
        <v/>
      </c>
      <c r="N333" s="129" t="str">
        <f t="shared" si="119"/>
        <v/>
      </c>
      <c r="O333" s="129" t="e">
        <f t="shared" si="120"/>
        <v>#VALUE!</v>
      </c>
      <c r="P333" s="130">
        <f t="shared" si="121"/>
        <v>0</v>
      </c>
      <c r="Q333" s="130" t="e">
        <f>VLOOKUP(T333,Tableau!C:E,3,0)</f>
        <v>#N/A</v>
      </c>
      <c r="R333" s="130" t="e">
        <f>VLOOKUP(T333,Tableau!C:G,5,0)</f>
        <v>#N/A</v>
      </c>
      <c r="S333" s="131" t="str">
        <f t="shared" si="122"/>
        <v/>
      </c>
      <c r="T333" s="131" t="str">
        <f t="shared" si="123"/>
        <v/>
      </c>
    </row>
    <row r="334" spans="13:20" ht="14.25" customHeight="1" x14ac:dyDescent="0.15">
      <c r="M334" s="129" t="str">
        <f t="shared" si="118"/>
        <v/>
      </c>
      <c r="N334" s="129" t="str">
        <f t="shared" si="119"/>
        <v/>
      </c>
      <c r="O334" s="129" t="e">
        <f t="shared" si="120"/>
        <v>#VALUE!</v>
      </c>
      <c r="P334" s="130">
        <f t="shared" si="121"/>
        <v>0</v>
      </c>
      <c r="Q334" s="130" t="e">
        <f>VLOOKUP(T334,Tableau!C:E,3,0)</f>
        <v>#N/A</v>
      </c>
      <c r="R334" s="130" t="e">
        <f>VLOOKUP(T334,Tableau!C:G,5,0)</f>
        <v>#N/A</v>
      </c>
      <c r="S334" s="131" t="str">
        <f t="shared" si="122"/>
        <v/>
      </c>
      <c r="T334" s="131" t="str">
        <f t="shared" si="123"/>
        <v/>
      </c>
    </row>
    <row r="335" spans="13:20" ht="14.25" customHeight="1" x14ac:dyDescent="0.15">
      <c r="M335" s="129" t="str">
        <f t="shared" si="118"/>
        <v/>
      </c>
      <c r="N335" s="129" t="str">
        <f t="shared" si="119"/>
        <v/>
      </c>
      <c r="O335" s="129" t="e">
        <f t="shared" si="120"/>
        <v>#VALUE!</v>
      </c>
      <c r="P335" s="130">
        <f t="shared" si="121"/>
        <v>0</v>
      </c>
      <c r="Q335" s="130" t="e">
        <f>VLOOKUP(T335,Tableau!C:E,3,0)</f>
        <v>#N/A</v>
      </c>
      <c r="R335" s="130" t="e">
        <f>VLOOKUP(T335,Tableau!C:G,5,0)</f>
        <v>#N/A</v>
      </c>
      <c r="S335" s="131" t="str">
        <f t="shared" si="122"/>
        <v/>
      </c>
      <c r="T335" s="131" t="str">
        <f t="shared" si="123"/>
        <v/>
      </c>
    </row>
    <row r="336" spans="13:20" ht="14.25" customHeight="1" x14ac:dyDescent="0.15">
      <c r="M336" s="129" t="str">
        <f t="shared" si="118"/>
        <v/>
      </c>
      <c r="N336" s="129" t="str">
        <f t="shared" si="119"/>
        <v/>
      </c>
      <c r="O336" s="129" t="e">
        <f t="shared" si="120"/>
        <v>#VALUE!</v>
      </c>
      <c r="P336" s="130">
        <f t="shared" si="121"/>
        <v>0</v>
      </c>
      <c r="Q336" s="130" t="e">
        <f>VLOOKUP(T336,Tableau!C:E,3,0)</f>
        <v>#N/A</v>
      </c>
      <c r="R336" s="130" t="e">
        <f>VLOOKUP(T336,Tableau!C:G,5,0)</f>
        <v>#N/A</v>
      </c>
      <c r="S336" s="131" t="str">
        <f t="shared" si="122"/>
        <v/>
      </c>
      <c r="T336" s="131" t="str">
        <f t="shared" si="123"/>
        <v/>
      </c>
    </row>
    <row r="337" spans="13:20" ht="14.25" customHeight="1" x14ac:dyDescent="0.15">
      <c r="M337" s="129" t="str">
        <f t="shared" si="118"/>
        <v/>
      </c>
      <c r="N337" s="129" t="str">
        <f t="shared" si="119"/>
        <v/>
      </c>
      <c r="O337" s="129" t="e">
        <f t="shared" si="120"/>
        <v>#VALUE!</v>
      </c>
      <c r="P337" s="130">
        <f t="shared" si="121"/>
        <v>0</v>
      </c>
      <c r="Q337" s="130" t="e">
        <f>VLOOKUP(T337,Tableau!C:E,3,0)</f>
        <v>#N/A</v>
      </c>
      <c r="R337" s="130" t="e">
        <f>VLOOKUP(T337,Tableau!C:G,5,0)</f>
        <v>#N/A</v>
      </c>
      <c r="S337" s="131" t="str">
        <f t="shared" si="122"/>
        <v/>
      </c>
      <c r="T337" s="131" t="str">
        <f t="shared" si="123"/>
        <v/>
      </c>
    </row>
    <row r="338" spans="13:20" ht="14.25" customHeight="1" x14ac:dyDescent="0.15">
      <c r="M338" s="129" t="str">
        <f t="shared" si="118"/>
        <v/>
      </c>
      <c r="N338" s="129" t="str">
        <f t="shared" si="119"/>
        <v/>
      </c>
      <c r="O338" s="129" t="e">
        <f t="shared" si="120"/>
        <v>#VALUE!</v>
      </c>
      <c r="P338" s="130">
        <f t="shared" si="121"/>
        <v>0</v>
      </c>
      <c r="Q338" s="130" t="e">
        <f>VLOOKUP(T338,Tableau!C:E,3,0)</f>
        <v>#N/A</v>
      </c>
      <c r="R338" s="130" t="e">
        <f>VLOOKUP(T338,Tableau!C:G,5,0)</f>
        <v>#N/A</v>
      </c>
      <c r="S338" s="131" t="str">
        <f t="shared" si="122"/>
        <v/>
      </c>
      <c r="T338" s="131" t="str">
        <f t="shared" si="123"/>
        <v/>
      </c>
    </row>
    <row r="339" spans="13:20" ht="14.25" customHeight="1" x14ac:dyDescent="0.15">
      <c r="M339" s="129" t="str">
        <f t="shared" si="118"/>
        <v/>
      </c>
      <c r="N339" s="129" t="str">
        <f t="shared" si="119"/>
        <v/>
      </c>
      <c r="O339" s="129" t="e">
        <f t="shared" si="120"/>
        <v>#VALUE!</v>
      </c>
      <c r="P339" s="130">
        <f t="shared" si="121"/>
        <v>0</v>
      </c>
      <c r="Q339" s="130" t="e">
        <f>VLOOKUP(T339,Tableau!C:E,3,0)</f>
        <v>#N/A</v>
      </c>
      <c r="R339" s="130" t="e">
        <f>VLOOKUP(T339,Tableau!C:G,5,0)</f>
        <v>#N/A</v>
      </c>
      <c r="S339" s="131" t="str">
        <f t="shared" si="122"/>
        <v/>
      </c>
      <c r="T339" s="131" t="str">
        <f t="shared" si="123"/>
        <v/>
      </c>
    </row>
    <row r="340" spans="13:20" ht="14.25" customHeight="1" x14ac:dyDescent="0.15">
      <c r="M340" s="129" t="str">
        <f t="shared" si="118"/>
        <v/>
      </c>
      <c r="N340" s="129" t="str">
        <f t="shared" si="119"/>
        <v/>
      </c>
      <c r="O340" s="129" t="e">
        <f t="shared" si="120"/>
        <v>#VALUE!</v>
      </c>
      <c r="P340" s="130">
        <f t="shared" si="121"/>
        <v>0</v>
      </c>
      <c r="Q340" s="130" t="e">
        <f>VLOOKUP(T340,Tableau!C:E,3,0)</f>
        <v>#N/A</v>
      </c>
      <c r="R340" s="130" t="e">
        <f>VLOOKUP(T340,Tableau!C:G,5,0)</f>
        <v>#N/A</v>
      </c>
      <c r="S340" s="131" t="str">
        <f t="shared" si="122"/>
        <v/>
      </c>
      <c r="T340" s="131" t="str">
        <f t="shared" si="123"/>
        <v/>
      </c>
    </row>
    <row r="341" spans="13:20" ht="14.25" customHeight="1" x14ac:dyDescent="0.15">
      <c r="M341" s="129" t="str">
        <f t="shared" si="118"/>
        <v/>
      </c>
      <c r="N341" s="129" t="str">
        <f t="shared" si="119"/>
        <v/>
      </c>
      <c r="O341" s="129" t="e">
        <f t="shared" si="120"/>
        <v>#VALUE!</v>
      </c>
      <c r="P341" s="130">
        <f t="shared" si="121"/>
        <v>0</v>
      </c>
      <c r="Q341" s="130" t="e">
        <f>VLOOKUP(T341,Tableau!C:E,3,0)</f>
        <v>#N/A</v>
      </c>
      <c r="R341" s="130" t="e">
        <f>VLOOKUP(T341,Tableau!C:G,5,0)</f>
        <v>#N/A</v>
      </c>
      <c r="S341" s="131" t="str">
        <f t="shared" si="122"/>
        <v/>
      </c>
      <c r="T341" s="131" t="str">
        <f t="shared" si="123"/>
        <v/>
      </c>
    </row>
    <row r="342" spans="13:20" ht="14.25" customHeight="1" x14ac:dyDescent="0.15">
      <c r="M342" s="129" t="str">
        <f t="shared" si="118"/>
        <v/>
      </c>
      <c r="N342" s="129" t="str">
        <f t="shared" si="119"/>
        <v/>
      </c>
      <c r="O342" s="129" t="e">
        <f t="shared" si="120"/>
        <v>#VALUE!</v>
      </c>
      <c r="P342" s="130">
        <f t="shared" si="121"/>
        <v>0</v>
      </c>
      <c r="Q342" s="130" t="e">
        <f>VLOOKUP(T342,Tableau!C:E,3,0)</f>
        <v>#N/A</v>
      </c>
      <c r="R342" s="130" t="e">
        <f>VLOOKUP(T342,Tableau!C:G,5,0)</f>
        <v>#N/A</v>
      </c>
      <c r="S342" s="131" t="str">
        <f t="shared" si="122"/>
        <v/>
      </c>
      <c r="T342" s="131" t="str">
        <f t="shared" si="123"/>
        <v/>
      </c>
    </row>
    <row r="343" spans="13:20" ht="14.25" customHeight="1" x14ac:dyDescent="0.15">
      <c r="M343" s="129" t="str">
        <f t="shared" si="118"/>
        <v/>
      </c>
      <c r="N343" s="129" t="str">
        <f t="shared" si="119"/>
        <v/>
      </c>
      <c r="O343" s="129" t="e">
        <f t="shared" si="120"/>
        <v>#VALUE!</v>
      </c>
      <c r="P343" s="130">
        <f t="shared" si="121"/>
        <v>0</v>
      </c>
      <c r="Q343" s="130" t="e">
        <f>VLOOKUP(T343,Tableau!C:E,3,0)</f>
        <v>#N/A</v>
      </c>
      <c r="R343" s="130" t="e">
        <f>VLOOKUP(T343,Tableau!C:G,5,0)</f>
        <v>#N/A</v>
      </c>
      <c r="S343" s="131" t="str">
        <f t="shared" si="122"/>
        <v/>
      </c>
      <c r="T343" s="131" t="str">
        <f t="shared" si="123"/>
        <v/>
      </c>
    </row>
    <row r="344" spans="13:20" ht="14.25" customHeight="1" x14ac:dyDescent="0.15">
      <c r="M344" s="129" t="str">
        <f t="shared" si="118"/>
        <v/>
      </c>
      <c r="N344" s="129" t="str">
        <f t="shared" si="119"/>
        <v/>
      </c>
      <c r="O344" s="129" t="e">
        <f t="shared" si="120"/>
        <v>#VALUE!</v>
      </c>
      <c r="P344" s="130">
        <f t="shared" si="121"/>
        <v>0</v>
      </c>
      <c r="Q344" s="130" t="e">
        <f>VLOOKUP(T344,Tableau!C:E,3,0)</f>
        <v>#N/A</v>
      </c>
      <c r="R344" s="130" t="e">
        <f>VLOOKUP(T344,Tableau!C:G,5,0)</f>
        <v>#N/A</v>
      </c>
      <c r="S344" s="131" t="str">
        <f t="shared" si="122"/>
        <v/>
      </c>
      <c r="T344" s="131" t="str">
        <f t="shared" si="123"/>
        <v/>
      </c>
    </row>
    <row r="345" spans="13:20" ht="14.25" customHeight="1" x14ac:dyDescent="0.15">
      <c r="M345" s="129" t="str">
        <f t="shared" si="118"/>
        <v/>
      </c>
      <c r="N345" s="129" t="str">
        <f t="shared" si="119"/>
        <v/>
      </c>
      <c r="O345" s="129" t="e">
        <f t="shared" si="120"/>
        <v>#VALUE!</v>
      </c>
      <c r="P345" s="130">
        <f t="shared" si="121"/>
        <v>0</v>
      </c>
      <c r="Q345" s="130" t="e">
        <f>VLOOKUP(T345,Tableau!C:E,3,0)</f>
        <v>#N/A</v>
      </c>
      <c r="R345" s="130" t="e">
        <f>VLOOKUP(T345,Tableau!C:G,5,0)</f>
        <v>#N/A</v>
      </c>
      <c r="S345" s="131" t="str">
        <f t="shared" si="122"/>
        <v/>
      </c>
      <c r="T345" s="131" t="str">
        <f t="shared" si="123"/>
        <v/>
      </c>
    </row>
    <row r="346" spans="13:20" ht="14.25" customHeight="1" x14ac:dyDescent="0.15">
      <c r="M346" s="129" t="str">
        <f t="shared" si="118"/>
        <v/>
      </c>
      <c r="N346" s="129" t="str">
        <f t="shared" si="119"/>
        <v/>
      </c>
      <c r="O346" s="129" t="e">
        <f t="shared" si="120"/>
        <v>#VALUE!</v>
      </c>
      <c r="P346" s="130">
        <f t="shared" si="121"/>
        <v>0</v>
      </c>
      <c r="Q346" s="130" t="e">
        <f>VLOOKUP(T346,Tableau!C:E,3,0)</f>
        <v>#N/A</v>
      </c>
      <c r="R346" s="130" t="e">
        <f>VLOOKUP(T346,Tableau!C:G,5,0)</f>
        <v>#N/A</v>
      </c>
      <c r="S346" s="131" t="str">
        <f t="shared" si="122"/>
        <v/>
      </c>
      <c r="T346" s="131" t="str">
        <f t="shared" si="123"/>
        <v/>
      </c>
    </row>
    <row r="347" spans="13:20" ht="14.25" customHeight="1" x14ac:dyDescent="0.15">
      <c r="M347" s="129" t="str">
        <f t="shared" si="118"/>
        <v/>
      </c>
      <c r="N347" s="129" t="str">
        <f t="shared" si="119"/>
        <v/>
      </c>
      <c r="O347" s="129" t="e">
        <f t="shared" si="120"/>
        <v>#VALUE!</v>
      </c>
      <c r="P347" s="130">
        <f t="shared" si="121"/>
        <v>0</v>
      </c>
      <c r="Q347" s="130" t="e">
        <f>VLOOKUP(T347,Tableau!C:E,3,0)</f>
        <v>#N/A</v>
      </c>
      <c r="R347" s="130" t="e">
        <f>VLOOKUP(T347,Tableau!C:G,5,0)</f>
        <v>#N/A</v>
      </c>
      <c r="S347" s="131" t="str">
        <f t="shared" si="122"/>
        <v/>
      </c>
      <c r="T347" s="131" t="str">
        <f t="shared" si="123"/>
        <v/>
      </c>
    </row>
    <row r="348" spans="13:20" ht="14.25" customHeight="1" x14ac:dyDescent="0.15">
      <c r="M348" s="129" t="str">
        <f t="shared" si="118"/>
        <v/>
      </c>
      <c r="N348" s="129" t="str">
        <f t="shared" si="119"/>
        <v/>
      </c>
      <c r="O348" s="129" t="e">
        <f t="shared" si="120"/>
        <v>#VALUE!</v>
      </c>
      <c r="P348" s="130">
        <f t="shared" si="121"/>
        <v>0</v>
      </c>
      <c r="Q348" s="130" t="e">
        <f>VLOOKUP(T348,Tableau!C:E,3,0)</f>
        <v>#N/A</v>
      </c>
      <c r="R348" s="130" t="e">
        <f>VLOOKUP(T348,Tableau!C:G,5,0)</f>
        <v>#N/A</v>
      </c>
      <c r="S348" s="131" t="str">
        <f t="shared" si="122"/>
        <v/>
      </c>
      <c r="T348" s="131" t="str">
        <f t="shared" si="123"/>
        <v/>
      </c>
    </row>
    <row r="349" spans="13:20" ht="14.25" customHeight="1" x14ac:dyDescent="0.15">
      <c r="M349" s="129" t="str">
        <f t="shared" si="118"/>
        <v/>
      </c>
      <c r="N349" s="129" t="str">
        <f t="shared" si="119"/>
        <v/>
      </c>
      <c r="O349" s="129" t="e">
        <f t="shared" si="120"/>
        <v>#VALUE!</v>
      </c>
      <c r="P349" s="130">
        <f t="shared" si="121"/>
        <v>0</v>
      </c>
      <c r="Q349" s="130" t="e">
        <f>VLOOKUP(T349,Tableau!C:E,3,0)</f>
        <v>#N/A</v>
      </c>
      <c r="R349" s="130" t="e">
        <f>VLOOKUP(T349,Tableau!C:G,5,0)</f>
        <v>#N/A</v>
      </c>
      <c r="S349" s="131" t="str">
        <f t="shared" si="122"/>
        <v/>
      </c>
      <c r="T349" s="131" t="str">
        <f t="shared" si="123"/>
        <v/>
      </c>
    </row>
    <row r="350" spans="13:20" ht="14.25" customHeight="1" x14ac:dyDescent="0.15">
      <c r="M350" s="129" t="str">
        <f t="shared" si="118"/>
        <v/>
      </c>
      <c r="N350" s="129" t="str">
        <f t="shared" si="119"/>
        <v/>
      </c>
      <c r="O350" s="129" t="e">
        <f t="shared" si="120"/>
        <v>#VALUE!</v>
      </c>
      <c r="P350" s="130">
        <f t="shared" si="121"/>
        <v>0</v>
      </c>
      <c r="Q350" s="130" t="e">
        <f>VLOOKUP(T350,Tableau!C:E,3,0)</f>
        <v>#N/A</v>
      </c>
      <c r="R350" s="130" t="e">
        <f>VLOOKUP(T350,Tableau!C:G,5,0)</f>
        <v>#N/A</v>
      </c>
      <c r="S350" s="131" t="str">
        <f t="shared" si="122"/>
        <v/>
      </c>
      <c r="T350" s="131" t="str">
        <f t="shared" si="123"/>
        <v/>
      </c>
    </row>
    <row r="351" spans="13:20" ht="14.25" customHeight="1" x14ac:dyDescent="0.15">
      <c r="M351" s="129" t="str">
        <f t="shared" si="118"/>
        <v/>
      </c>
      <c r="N351" s="129" t="str">
        <f t="shared" si="119"/>
        <v/>
      </c>
      <c r="O351" s="129" t="e">
        <f t="shared" si="120"/>
        <v>#VALUE!</v>
      </c>
      <c r="P351" s="130">
        <f t="shared" si="121"/>
        <v>0</v>
      </c>
      <c r="Q351" s="130" t="e">
        <f>VLOOKUP(T351,Tableau!C:E,3,0)</f>
        <v>#N/A</v>
      </c>
      <c r="R351" s="130" t="e">
        <f>VLOOKUP(T351,Tableau!C:G,5,0)</f>
        <v>#N/A</v>
      </c>
      <c r="S351" s="131" t="str">
        <f t="shared" si="122"/>
        <v/>
      </c>
      <c r="T351" s="131" t="str">
        <f t="shared" si="123"/>
        <v/>
      </c>
    </row>
    <row r="352" spans="13:20" ht="14.25" customHeight="1" x14ac:dyDescent="0.15">
      <c r="M352" s="129" t="str">
        <f t="shared" si="118"/>
        <v/>
      </c>
      <c r="N352" s="129" t="str">
        <f t="shared" si="119"/>
        <v/>
      </c>
      <c r="O352" s="129" t="e">
        <f t="shared" si="120"/>
        <v>#VALUE!</v>
      </c>
      <c r="P352" s="130">
        <f t="shared" si="121"/>
        <v>0</v>
      </c>
      <c r="Q352" s="130" t="e">
        <f>VLOOKUP(T352,Tableau!C:E,3,0)</f>
        <v>#N/A</v>
      </c>
      <c r="R352" s="130" t="e">
        <f>VLOOKUP(T352,Tableau!C:G,5,0)</f>
        <v>#N/A</v>
      </c>
      <c r="S352" s="131" t="str">
        <f t="shared" si="122"/>
        <v/>
      </c>
      <c r="T352" s="131" t="str">
        <f t="shared" si="123"/>
        <v/>
      </c>
    </row>
    <row r="353" spans="13:20" ht="14.25" customHeight="1" x14ac:dyDescent="0.15">
      <c r="M353" s="129" t="str">
        <f t="shared" si="118"/>
        <v/>
      </c>
      <c r="N353" s="129" t="str">
        <f t="shared" si="119"/>
        <v/>
      </c>
      <c r="O353" s="129" t="e">
        <f t="shared" si="120"/>
        <v>#VALUE!</v>
      </c>
      <c r="P353" s="130">
        <f t="shared" si="121"/>
        <v>0</v>
      </c>
      <c r="Q353" s="130" t="e">
        <f>VLOOKUP(T353,Tableau!C:E,3,0)</f>
        <v>#N/A</v>
      </c>
      <c r="R353" s="130" t="e">
        <f>VLOOKUP(T353,Tableau!C:G,5,0)</f>
        <v>#N/A</v>
      </c>
      <c r="S353" s="131" t="str">
        <f t="shared" si="122"/>
        <v/>
      </c>
      <c r="T353" s="131" t="str">
        <f t="shared" si="123"/>
        <v/>
      </c>
    </row>
    <row r="354" spans="13:20" ht="14.25" customHeight="1" x14ac:dyDescent="0.15">
      <c r="M354" s="129" t="str">
        <f t="shared" si="118"/>
        <v/>
      </c>
      <c r="N354" s="129" t="str">
        <f t="shared" si="119"/>
        <v/>
      </c>
      <c r="O354" s="129" t="e">
        <f t="shared" si="120"/>
        <v>#VALUE!</v>
      </c>
      <c r="P354" s="130">
        <f t="shared" si="121"/>
        <v>0</v>
      </c>
      <c r="Q354" s="130" t="e">
        <f>VLOOKUP(T354,Tableau!C:E,3,0)</f>
        <v>#N/A</v>
      </c>
      <c r="R354" s="130" t="e">
        <f>VLOOKUP(T354,Tableau!C:G,5,0)</f>
        <v>#N/A</v>
      </c>
      <c r="S354" s="131" t="str">
        <f t="shared" si="122"/>
        <v/>
      </c>
      <c r="T354" s="131" t="str">
        <f t="shared" si="123"/>
        <v/>
      </c>
    </row>
    <row r="355" spans="13:20" ht="14.25" customHeight="1" x14ac:dyDescent="0.15">
      <c r="M355" s="129" t="str">
        <f t="shared" si="118"/>
        <v/>
      </c>
      <c r="N355" s="129" t="str">
        <f t="shared" si="119"/>
        <v/>
      </c>
      <c r="O355" s="129" t="e">
        <f t="shared" si="120"/>
        <v>#VALUE!</v>
      </c>
      <c r="P355" s="130">
        <f t="shared" si="121"/>
        <v>0</v>
      </c>
      <c r="Q355" s="130" t="e">
        <f>VLOOKUP(T355,Tableau!C:E,3,0)</f>
        <v>#N/A</v>
      </c>
      <c r="R355" s="130" t="e">
        <f>VLOOKUP(T355,Tableau!C:G,5,0)</f>
        <v>#N/A</v>
      </c>
      <c r="S355" s="131" t="str">
        <f t="shared" si="122"/>
        <v/>
      </c>
      <c r="T355" s="131" t="str">
        <f t="shared" si="123"/>
        <v/>
      </c>
    </row>
    <row r="356" spans="13:20" ht="14.25" customHeight="1" x14ac:dyDescent="0.15">
      <c r="M356" s="129" t="str">
        <f t="shared" si="118"/>
        <v/>
      </c>
      <c r="N356" s="129" t="str">
        <f t="shared" si="119"/>
        <v/>
      </c>
      <c r="O356" s="129" t="e">
        <f t="shared" si="120"/>
        <v>#VALUE!</v>
      </c>
      <c r="P356" s="130">
        <f t="shared" si="121"/>
        <v>0</v>
      </c>
      <c r="Q356" s="130" t="e">
        <f>VLOOKUP(T356,Tableau!C:E,3,0)</f>
        <v>#N/A</v>
      </c>
      <c r="R356" s="130" t="e">
        <f>VLOOKUP(T356,Tableau!C:G,5,0)</f>
        <v>#N/A</v>
      </c>
      <c r="S356" s="131" t="str">
        <f t="shared" si="122"/>
        <v/>
      </c>
      <c r="T356" s="131" t="str">
        <f t="shared" si="123"/>
        <v/>
      </c>
    </row>
    <row r="357" spans="13:20" ht="14.25" customHeight="1" x14ac:dyDescent="0.15">
      <c r="M357" s="129" t="str">
        <f t="shared" si="118"/>
        <v/>
      </c>
      <c r="N357" s="129" t="str">
        <f t="shared" si="119"/>
        <v/>
      </c>
      <c r="O357" s="129" t="e">
        <f t="shared" si="120"/>
        <v>#VALUE!</v>
      </c>
      <c r="P357" s="130">
        <f t="shared" si="121"/>
        <v>0</v>
      </c>
      <c r="Q357" s="130" t="e">
        <f>VLOOKUP(T357,Tableau!C:E,3,0)</f>
        <v>#N/A</v>
      </c>
      <c r="R357" s="130" t="e">
        <f>VLOOKUP(T357,Tableau!C:G,5,0)</f>
        <v>#N/A</v>
      </c>
      <c r="S357" s="131" t="str">
        <f t="shared" si="122"/>
        <v/>
      </c>
      <c r="T357" s="131" t="str">
        <f t="shared" si="123"/>
        <v/>
      </c>
    </row>
    <row r="358" spans="13:20" ht="14.25" customHeight="1" x14ac:dyDescent="0.15">
      <c r="M358" s="129" t="str">
        <f t="shared" si="118"/>
        <v/>
      </c>
      <c r="N358" s="129" t="str">
        <f t="shared" si="119"/>
        <v/>
      </c>
      <c r="O358" s="129" t="e">
        <f t="shared" si="120"/>
        <v>#VALUE!</v>
      </c>
      <c r="P358" s="130">
        <f t="shared" si="121"/>
        <v>0</v>
      </c>
      <c r="Q358" s="130" t="e">
        <f>VLOOKUP(T358,Tableau!C:E,3,0)</f>
        <v>#N/A</v>
      </c>
      <c r="R358" s="130" t="e">
        <f>VLOOKUP(T358,Tableau!C:G,5,0)</f>
        <v>#N/A</v>
      </c>
      <c r="S358" s="131" t="str">
        <f t="shared" si="122"/>
        <v/>
      </c>
      <c r="T358" s="131" t="str">
        <f t="shared" si="123"/>
        <v/>
      </c>
    </row>
    <row r="359" spans="13:20" ht="14.25" customHeight="1" x14ac:dyDescent="0.15">
      <c r="M359" s="129" t="str">
        <f t="shared" si="118"/>
        <v/>
      </c>
      <c r="N359" s="129" t="str">
        <f t="shared" si="119"/>
        <v/>
      </c>
      <c r="O359" s="129" t="e">
        <f t="shared" si="120"/>
        <v>#VALUE!</v>
      </c>
      <c r="P359" s="130">
        <f t="shared" si="121"/>
        <v>0</v>
      </c>
      <c r="Q359" s="130" t="e">
        <f>VLOOKUP(T359,Tableau!C:E,3,0)</f>
        <v>#N/A</v>
      </c>
      <c r="R359" s="130" t="e">
        <f>VLOOKUP(T359,Tableau!C:G,5,0)</f>
        <v>#N/A</v>
      </c>
      <c r="S359" s="131" t="str">
        <f t="shared" si="122"/>
        <v/>
      </c>
      <c r="T359" s="131" t="str">
        <f t="shared" si="123"/>
        <v/>
      </c>
    </row>
    <row r="360" spans="13:20" ht="14.25" customHeight="1" x14ac:dyDescent="0.15">
      <c r="M360" s="129" t="str">
        <f t="shared" si="118"/>
        <v/>
      </c>
      <c r="N360" s="129" t="str">
        <f t="shared" si="119"/>
        <v/>
      </c>
      <c r="O360" s="129" t="e">
        <f t="shared" si="120"/>
        <v>#VALUE!</v>
      </c>
      <c r="P360" s="130">
        <f t="shared" si="121"/>
        <v>0</v>
      </c>
      <c r="Q360" s="130" t="e">
        <f>VLOOKUP(T360,Tableau!C:E,3,0)</f>
        <v>#N/A</v>
      </c>
      <c r="R360" s="130" t="e">
        <f>VLOOKUP(T360,Tableau!C:G,5,0)</f>
        <v>#N/A</v>
      </c>
      <c r="S360" s="131" t="str">
        <f t="shared" si="122"/>
        <v/>
      </c>
      <c r="T360" s="131" t="str">
        <f t="shared" si="123"/>
        <v/>
      </c>
    </row>
    <row r="361" spans="13:20" ht="14.25" customHeight="1" x14ac:dyDescent="0.15">
      <c r="M361" s="129" t="str">
        <f t="shared" si="118"/>
        <v/>
      </c>
      <c r="N361" s="129" t="str">
        <f t="shared" si="119"/>
        <v/>
      </c>
      <c r="O361" s="129" t="e">
        <f t="shared" si="120"/>
        <v>#VALUE!</v>
      </c>
      <c r="P361" s="130">
        <f t="shared" si="121"/>
        <v>0</v>
      </c>
      <c r="Q361" s="130" t="e">
        <f>VLOOKUP(T361,Tableau!C:E,3,0)</f>
        <v>#N/A</v>
      </c>
      <c r="R361" s="130" t="e">
        <f>VLOOKUP(T361,Tableau!C:G,5,0)</f>
        <v>#N/A</v>
      </c>
      <c r="S361" s="131" t="str">
        <f t="shared" si="122"/>
        <v/>
      </c>
      <c r="T361" s="131" t="str">
        <f t="shared" si="123"/>
        <v/>
      </c>
    </row>
    <row r="362" spans="13:20" ht="14.25" customHeight="1" x14ac:dyDescent="0.15">
      <c r="M362" s="129" t="str">
        <f t="shared" si="118"/>
        <v/>
      </c>
      <c r="N362" s="129" t="str">
        <f t="shared" si="119"/>
        <v/>
      </c>
      <c r="O362" s="129" t="e">
        <f t="shared" si="120"/>
        <v>#VALUE!</v>
      </c>
      <c r="P362" s="130">
        <f t="shared" si="121"/>
        <v>0</v>
      </c>
      <c r="Q362" s="130" t="e">
        <f>VLOOKUP(T362,Tableau!C:E,3,0)</f>
        <v>#N/A</v>
      </c>
      <c r="R362" s="130" t="e">
        <f>VLOOKUP(T362,Tableau!C:G,5,0)</f>
        <v>#N/A</v>
      </c>
      <c r="S362" s="131" t="str">
        <f t="shared" si="122"/>
        <v/>
      </c>
      <c r="T362" s="131" t="str">
        <f t="shared" si="123"/>
        <v/>
      </c>
    </row>
    <row r="363" spans="13:20" ht="14.25" customHeight="1" x14ac:dyDescent="0.15">
      <c r="M363" s="129" t="str">
        <f t="shared" si="118"/>
        <v/>
      </c>
      <c r="N363" s="129" t="str">
        <f t="shared" si="119"/>
        <v/>
      </c>
      <c r="O363" s="129" t="e">
        <f t="shared" si="120"/>
        <v>#VALUE!</v>
      </c>
      <c r="P363" s="130">
        <f t="shared" si="121"/>
        <v>0</v>
      </c>
      <c r="Q363" s="130" t="e">
        <f>VLOOKUP(T363,Tableau!C:E,3,0)</f>
        <v>#N/A</v>
      </c>
      <c r="R363" s="130" t="e">
        <f>VLOOKUP(T363,Tableau!C:G,5,0)</f>
        <v>#N/A</v>
      </c>
      <c r="S363" s="131" t="str">
        <f t="shared" si="122"/>
        <v/>
      </c>
      <c r="T363" s="131" t="str">
        <f t="shared" si="123"/>
        <v/>
      </c>
    </row>
    <row r="364" spans="13:20" ht="14.25" customHeight="1" x14ac:dyDescent="0.15">
      <c r="M364" s="129" t="str">
        <f t="shared" si="118"/>
        <v/>
      </c>
      <c r="N364" s="129" t="str">
        <f t="shared" si="119"/>
        <v/>
      </c>
      <c r="O364" s="129" t="e">
        <f t="shared" si="120"/>
        <v>#VALUE!</v>
      </c>
      <c r="P364" s="130">
        <f t="shared" si="121"/>
        <v>0</v>
      </c>
      <c r="Q364" s="130" t="e">
        <f>VLOOKUP(T364,Tableau!C:E,3,0)</f>
        <v>#N/A</v>
      </c>
      <c r="R364" s="130" t="e">
        <f>VLOOKUP(T364,Tableau!C:G,5,0)</f>
        <v>#N/A</v>
      </c>
      <c r="S364" s="131" t="str">
        <f t="shared" si="122"/>
        <v/>
      </c>
      <c r="T364" s="131" t="str">
        <f t="shared" si="123"/>
        <v/>
      </c>
    </row>
    <row r="365" spans="13:20" ht="14.25" customHeight="1" x14ac:dyDescent="0.15">
      <c r="M365" s="129" t="str">
        <f t="shared" si="118"/>
        <v/>
      </c>
      <c r="N365" s="129" t="str">
        <f t="shared" si="119"/>
        <v/>
      </c>
      <c r="O365" s="129" t="e">
        <f t="shared" si="120"/>
        <v>#VALUE!</v>
      </c>
      <c r="P365" s="130">
        <f t="shared" si="121"/>
        <v>0</v>
      </c>
      <c r="Q365" s="130" t="e">
        <f>VLOOKUP(T365,Tableau!C:E,3,0)</f>
        <v>#N/A</v>
      </c>
      <c r="R365" s="130" t="e">
        <f>VLOOKUP(T365,Tableau!C:G,5,0)</f>
        <v>#N/A</v>
      </c>
      <c r="S365" s="131" t="str">
        <f t="shared" si="122"/>
        <v/>
      </c>
      <c r="T365" s="131" t="str">
        <f t="shared" si="123"/>
        <v/>
      </c>
    </row>
    <row r="366" spans="13:20" ht="14.25" customHeight="1" x14ac:dyDescent="0.15">
      <c r="M366" s="129" t="str">
        <f t="shared" si="118"/>
        <v/>
      </c>
      <c r="N366" s="129" t="str">
        <f t="shared" si="119"/>
        <v/>
      </c>
      <c r="O366" s="129" t="e">
        <f t="shared" si="120"/>
        <v>#VALUE!</v>
      </c>
      <c r="P366" s="130">
        <f t="shared" si="121"/>
        <v>0</v>
      </c>
      <c r="Q366" s="130" t="e">
        <f>VLOOKUP(T366,Tableau!C:E,3,0)</f>
        <v>#N/A</v>
      </c>
      <c r="R366" s="130" t="e">
        <f>VLOOKUP(T366,Tableau!C:G,5,0)</f>
        <v>#N/A</v>
      </c>
      <c r="S366" s="131" t="str">
        <f t="shared" si="122"/>
        <v/>
      </c>
      <c r="T366" s="131" t="str">
        <f t="shared" si="123"/>
        <v/>
      </c>
    </row>
    <row r="367" spans="13:20" ht="14.25" customHeight="1" x14ac:dyDescent="0.15">
      <c r="M367" s="129" t="str">
        <f t="shared" si="118"/>
        <v/>
      </c>
      <c r="N367" s="129" t="str">
        <f t="shared" si="119"/>
        <v/>
      </c>
      <c r="O367" s="129" t="e">
        <f t="shared" si="120"/>
        <v>#VALUE!</v>
      </c>
      <c r="P367" s="130">
        <f t="shared" si="121"/>
        <v>0</v>
      </c>
      <c r="Q367" s="130" t="e">
        <f>VLOOKUP(T367,Tableau!C:E,3,0)</f>
        <v>#N/A</v>
      </c>
      <c r="R367" s="130" t="e">
        <f>VLOOKUP(T367,Tableau!C:G,5,0)</f>
        <v>#N/A</v>
      </c>
      <c r="S367" s="131" t="str">
        <f t="shared" si="122"/>
        <v/>
      </c>
      <c r="T367" s="131" t="str">
        <f t="shared" si="123"/>
        <v/>
      </c>
    </row>
    <row r="368" spans="13:20" ht="14.25" customHeight="1" x14ac:dyDescent="0.15">
      <c r="M368" s="129" t="str">
        <f t="shared" si="118"/>
        <v/>
      </c>
      <c r="N368" s="129" t="str">
        <f t="shared" si="119"/>
        <v/>
      </c>
      <c r="O368" s="129" t="e">
        <f t="shared" si="120"/>
        <v>#VALUE!</v>
      </c>
      <c r="P368" s="130">
        <f t="shared" si="121"/>
        <v>0</v>
      </c>
      <c r="Q368" s="130" t="e">
        <f>VLOOKUP(T368,Tableau!C:E,3,0)</f>
        <v>#N/A</v>
      </c>
      <c r="R368" s="130" t="e">
        <f>VLOOKUP(T368,Tableau!C:G,5,0)</f>
        <v>#N/A</v>
      </c>
      <c r="S368" s="131" t="str">
        <f t="shared" si="122"/>
        <v/>
      </c>
      <c r="T368" s="131" t="str">
        <f t="shared" si="123"/>
        <v/>
      </c>
    </row>
    <row r="369" spans="13:20" ht="14.25" customHeight="1" x14ac:dyDescent="0.15">
      <c r="M369" s="129" t="str">
        <f t="shared" si="118"/>
        <v/>
      </c>
      <c r="N369" s="129" t="str">
        <f t="shared" si="119"/>
        <v/>
      </c>
      <c r="O369" s="129" t="e">
        <f t="shared" si="120"/>
        <v>#VALUE!</v>
      </c>
      <c r="P369" s="130">
        <f t="shared" si="121"/>
        <v>0</v>
      </c>
      <c r="Q369" s="130" t="e">
        <f>VLOOKUP(T369,Tableau!C:E,3,0)</f>
        <v>#N/A</v>
      </c>
      <c r="R369" s="130" t="e">
        <f>VLOOKUP(T369,Tableau!C:G,5,0)</f>
        <v>#N/A</v>
      </c>
      <c r="S369" s="131" t="str">
        <f t="shared" si="122"/>
        <v/>
      </c>
      <c r="T369" s="131" t="str">
        <f t="shared" si="123"/>
        <v/>
      </c>
    </row>
    <row r="370" spans="13:20" ht="14.25" customHeight="1" x14ac:dyDescent="0.15">
      <c r="M370" s="129" t="str">
        <f t="shared" si="118"/>
        <v/>
      </c>
      <c r="N370" s="129" t="str">
        <f t="shared" si="119"/>
        <v/>
      </c>
      <c r="O370" s="129" t="e">
        <f t="shared" si="120"/>
        <v>#VALUE!</v>
      </c>
      <c r="P370" s="130">
        <f t="shared" si="121"/>
        <v>0</v>
      </c>
      <c r="Q370" s="130" t="e">
        <f>VLOOKUP(T370,Tableau!C:E,3,0)</f>
        <v>#N/A</v>
      </c>
      <c r="R370" s="130" t="e">
        <f>VLOOKUP(T370,Tableau!C:G,5,0)</f>
        <v>#N/A</v>
      </c>
      <c r="S370" s="131" t="str">
        <f t="shared" si="122"/>
        <v/>
      </c>
      <c r="T370" s="131" t="str">
        <f t="shared" si="123"/>
        <v/>
      </c>
    </row>
    <row r="371" spans="13:20" ht="14.25" customHeight="1" x14ac:dyDescent="0.15">
      <c r="M371" s="129" t="str">
        <f t="shared" si="118"/>
        <v/>
      </c>
      <c r="N371" s="129" t="str">
        <f t="shared" si="119"/>
        <v/>
      </c>
      <c r="O371" s="129" t="e">
        <f t="shared" si="120"/>
        <v>#VALUE!</v>
      </c>
      <c r="P371" s="130">
        <f t="shared" si="121"/>
        <v>0</v>
      </c>
      <c r="Q371" s="130" t="e">
        <f>VLOOKUP(T371,Tableau!C:E,3,0)</f>
        <v>#N/A</v>
      </c>
      <c r="R371" s="130" t="e">
        <f>VLOOKUP(T371,Tableau!C:G,5,0)</f>
        <v>#N/A</v>
      </c>
      <c r="S371" s="131" t="str">
        <f t="shared" si="122"/>
        <v/>
      </c>
      <c r="T371" s="131" t="str">
        <f t="shared" si="123"/>
        <v/>
      </c>
    </row>
    <row r="372" spans="13:20" ht="14.25" customHeight="1" x14ac:dyDescent="0.15">
      <c r="M372" s="129" t="str">
        <f t="shared" si="118"/>
        <v/>
      </c>
      <c r="N372" s="129" t="str">
        <f t="shared" si="119"/>
        <v/>
      </c>
      <c r="O372" s="129" t="e">
        <f t="shared" si="120"/>
        <v>#VALUE!</v>
      </c>
      <c r="P372" s="130">
        <f t="shared" si="121"/>
        <v>0</v>
      </c>
      <c r="Q372" s="130" t="e">
        <f>VLOOKUP(T372,Tableau!C:E,3,0)</f>
        <v>#N/A</v>
      </c>
      <c r="R372" s="130" t="e">
        <f>VLOOKUP(T372,Tableau!C:G,5,0)</f>
        <v>#N/A</v>
      </c>
      <c r="S372" s="131" t="str">
        <f t="shared" si="122"/>
        <v/>
      </c>
      <c r="T372" s="131" t="str">
        <f t="shared" si="123"/>
        <v/>
      </c>
    </row>
    <row r="373" spans="13:20" ht="14.25" customHeight="1" x14ac:dyDescent="0.15">
      <c r="M373" s="129" t="str">
        <f t="shared" si="118"/>
        <v/>
      </c>
      <c r="N373" s="129" t="str">
        <f t="shared" si="119"/>
        <v/>
      </c>
      <c r="O373" s="129" t="e">
        <f t="shared" si="120"/>
        <v>#VALUE!</v>
      </c>
      <c r="P373" s="130">
        <f t="shared" si="121"/>
        <v>0</v>
      </c>
      <c r="Q373" s="130" t="e">
        <f>VLOOKUP(T373,Tableau!C:E,3,0)</f>
        <v>#N/A</v>
      </c>
      <c r="R373" s="130" t="e">
        <f>VLOOKUP(T373,Tableau!C:G,5,0)</f>
        <v>#N/A</v>
      </c>
      <c r="S373" s="131" t="str">
        <f t="shared" si="122"/>
        <v/>
      </c>
      <c r="T373" s="131" t="str">
        <f t="shared" si="123"/>
        <v/>
      </c>
    </row>
    <row r="374" spans="13:20" ht="14.25" customHeight="1" x14ac:dyDescent="0.15">
      <c r="M374" s="129" t="str">
        <f t="shared" ref="M374:M437" si="124">A374&amp;S374</f>
        <v/>
      </c>
      <c r="N374" s="129" t="str">
        <f t="shared" ref="N374:N437" si="125">LEFT(A374,4)</f>
        <v/>
      </c>
      <c r="O374" s="129" t="e">
        <f t="shared" ref="O374:O437" si="126">VALUE(RIGHT(A374,2))</f>
        <v>#VALUE!</v>
      </c>
      <c r="P374" s="130">
        <f t="shared" ref="P374:P437" si="127">F374+G374+H374</f>
        <v>0</v>
      </c>
      <c r="Q374" s="130" t="e">
        <f>VLOOKUP(T374,Tableau!C:E,3,0)</f>
        <v>#N/A</v>
      </c>
      <c r="R374" s="130" t="e">
        <f>VLOOKUP(T374,Tableau!C:G,5,0)</f>
        <v>#N/A</v>
      </c>
      <c r="S374" s="131" t="str">
        <f t="shared" ref="S374:S437" si="128">LEFT(D374,1)</f>
        <v/>
      </c>
      <c r="T374" s="131" t="str">
        <f t="shared" ref="T374:T437" si="129">LEFT(D374,3)</f>
        <v/>
      </c>
    </row>
    <row r="375" spans="13:20" ht="14.25" customHeight="1" x14ac:dyDescent="0.15">
      <c r="M375" s="129" t="str">
        <f t="shared" si="124"/>
        <v/>
      </c>
      <c r="N375" s="129" t="str">
        <f t="shared" si="125"/>
        <v/>
      </c>
      <c r="O375" s="129" t="e">
        <f t="shared" si="126"/>
        <v>#VALUE!</v>
      </c>
      <c r="P375" s="130">
        <f t="shared" si="127"/>
        <v>0</v>
      </c>
      <c r="Q375" s="130" t="e">
        <f>VLOOKUP(T375,Tableau!C:E,3,0)</f>
        <v>#N/A</v>
      </c>
      <c r="R375" s="130" t="e">
        <f>VLOOKUP(T375,Tableau!C:G,5,0)</f>
        <v>#N/A</v>
      </c>
      <c r="S375" s="131" t="str">
        <f t="shared" si="128"/>
        <v/>
      </c>
      <c r="T375" s="131" t="str">
        <f t="shared" si="129"/>
        <v/>
      </c>
    </row>
    <row r="376" spans="13:20" ht="14.25" customHeight="1" x14ac:dyDescent="0.15">
      <c r="M376" s="129" t="str">
        <f t="shared" si="124"/>
        <v/>
      </c>
      <c r="N376" s="129" t="str">
        <f t="shared" si="125"/>
        <v/>
      </c>
      <c r="O376" s="129" t="e">
        <f t="shared" si="126"/>
        <v>#VALUE!</v>
      </c>
      <c r="P376" s="130">
        <f t="shared" si="127"/>
        <v>0</v>
      </c>
      <c r="Q376" s="130" t="e">
        <f>VLOOKUP(T376,Tableau!C:E,3,0)</f>
        <v>#N/A</v>
      </c>
      <c r="R376" s="130" t="e">
        <f>VLOOKUP(T376,Tableau!C:G,5,0)</f>
        <v>#N/A</v>
      </c>
      <c r="S376" s="131" t="str">
        <f t="shared" si="128"/>
        <v/>
      </c>
      <c r="T376" s="131" t="str">
        <f t="shared" si="129"/>
        <v/>
      </c>
    </row>
    <row r="377" spans="13:20" ht="14.25" customHeight="1" x14ac:dyDescent="0.15">
      <c r="M377" s="129" t="str">
        <f t="shared" si="124"/>
        <v/>
      </c>
      <c r="N377" s="129" t="str">
        <f t="shared" si="125"/>
        <v/>
      </c>
      <c r="O377" s="129" t="e">
        <f t="shared" si="126"/>
        <v>#VALUE!</v>
      </c>
      <c r="P377" s="130">
        <f t="shared" si="127"/>
        <v>0</v>
      </c>
      <c r="Q377" s="130" t="e">
        <f>VLOOKUP(T377,Tableau!C:E,3,0)</f>
        <v>#N/A</v>
      </c>
      <c r="R377" s="130" t="e">
        <f>VLOOKUP(T377,Tableau!C:G,5,0)</f>
        <v>#N/A</v>
      </c>
      <c r="S377" s="131" t="str">
        <f t="shared" si="128"/>
        <v/>
      </c>
      <c r="T377" s="131" t="str">
        <f t="shared" si="129"/>
        <v/>
      </c>
    </row>
    <row r="378" spans="13:20" ht="14.25" customHeight="1" x14ac:dyDescent="0.15">
      <c r="M378" s="129" t="str">
        <f t="shared" si="124"/>
        <v/>
      </c>
      <c r="N378" s="129" t="str">
        <f t="shared" si="125"/>
        <v/>
      </c>
      <c r="O378" s="129" t="e">
        <f t="shared" si="126"/>
        <v>#VALUE!</v>
      </c>
      <c r="P378" s="130">
        <f t="shared" si="127"/>
        <v>0</v>
      </c>
      <c r="Q378" s="130" t="e">
        <f>VLOOKUP(T378,Tableau!C:E,3,0)</f>
        <v>#N/A</v>
      </c>
      <c r="R378" s="130" t="e">
        <f>VLOOKUP(T378,Tableau!C:G,5,0)</f>
        <v>#N/A</v>
      </c>
      <c r="S378" s="131" t="str">
        <f t="shared" si="128"/>
        <v/>
      </c>
      <c r="T378" s="131" t="str">
        <f t="shared" si="129"/>
        <v/>
      </c>
    </row>
    <row r="379" spans="13:20" ht="14.25" customHeight="1" x14ac:dyDescent="0.15">
      <c r="M379" s="129" t="str">
        <f t="shared" si="124"/>
        <v/>
      </c>
      <c r="N379" s="129" t="str">
        <f t="shared" si="125"/>
        <v/>
      </c>
      <c r="O379" s="129" t="e">
        <f t="shared" si="126"/>
        <v>#VALUE!</v>
      </c>
      <c r="P379" s="130">
        <f t="shared" si="127"/>
        <v>0</v>
      </c>
      <c r="Q379" s="130" t="e">
        <f>VLOOKUP(T379,Tableau!C:E,3,0)</f>
        <v>#N/A</v>
      </c>
      <c r="R379" s="130" t="e">
        <f>VLOOKUP(T379,Tableau!C:G,5,0)</f>
        <v>#N/A</v>
      </c>
      <c r="S379" s="131" t="str">
        <f t="shared" si="128"/>
        <v/>
      </c>
      <c r="T379" s="131" t="str">
        <f t="shared" si="129"/>
        <v/>
      </c>
    </row>
    <row r="380" spans="13:20" ht="14.25" customHeight="1" x14ac:dyDescent="0.15">
      <c r="M380" s="129" t="str">
        <f t="shared" si="124"/>
        <v/>
      </c>
      <c r="N380" s="129" t="str">
        <f t="shared" si="125"/>
        <v/>
      </c>
      <c r="O380" s="129" t="e">
        <f t="shared" si="126"/>
        <v>#VALUE!</v>
      </c>
      <c r="P380" s="130">
        <f t="shared" si="127"/>
        <v>0</v>
      </c>
      <c r="Q380" s="130" t="e">
        <f>VLOOKUP(T380,Tableau!C:E,3,0)</f>
        <v>#N/A</v>
      </c>
      <c r="R380" s="130" t="e">
        <f>VLOOKUP(T380,Tableau!C:G,5,0)</f>
        <v>#N/A</v>
      </c>
      <c r="S380" s="131" t="str">
        <f t="shared" si="128"/>
        <v/>
      </c>
      <c r="T380" s="131" t="str">
        <f t="shared" si="129"/>
        <v/>
      </c>
    </row>
    <row r="381" spans="13:20" ht="14.25" customHeight="1" x14ac:dyDescent="0.15">
      <c r="M381" s="129" t="str">
        <f t="shared" si="124"/>
        <v/>
      </c>
      <c r="N381" s="129" t="str">
        <f t="shared" si="125"/>
        <v/>
      </c>
      <c r="O381" s="129" t="e">
        <f t="shared" si="126"/>
        <v>#VALUE!</v>
      </c>
      <c r="P381" s="130">
        <f t="shared" si="127"/>
        <v>0</v>
      </c>
      <c r="Q381" s="130" t="e">
        <f>VLOOKUP(T381,Tableau!C:E,3,0)</f>
        <v>#N/A</v>
      </c>
      <c r="R381" s="130" t="e">
        <f>VLOOKUP(T381,Tableau!C:G,5,0)</f>
        <v>#N/A</v>
      </c>
      <c r="S381" s="131" t="str">
        <f t="shared" si="128"/>
        <v/>
      </c>
      <c r="T381" s="131" t="str">
        <f t="shared" si="129"/>
        <v/>
      </c>
    </row>
    <row r="382" spans="13:20" ht="14.25" customHeight="1" x14ac:dyDescent="0.15">
      <c r="M382" s="129" t="str">
        <f t="shared" si="124"/>
        <v/>
      </c>
      <c r="N382" s="129" t="str">
        <f t="shared" si="125"/>
        <v/>
      </c>
      <c r="O382" s="129" t="e">
        <f t="shared" si="126"/>
        <v>#VALUE!</v>
      </c>
      <c r="P382" s="130">
        <f t="shared" si="127"/>
        <v>0</v>
      </c>
      <c r="Q382" s="130" t="e">
        <f>VLOOKUP(T382,Tableau!C:E,3,0)</f>
        <v>#N/A</v>
      </c>
      <c r="R382" s="130" t="e">
        <f>VLOOKUP(T382,Tableau!C:G,5,0)</f>
        <v>#N/A</v>
      </c>
      <c r="S382" s="131" t="str">
        <f t="shared" si="128"/>
        <v/>
      </c>
      <c r="T382" s="131" t="str">
        <f t="shared" si="129"/>
        <v/>
      </c>
    </row>
    <row r="383" spans="13:20" ht="14.25" customHeight="1" x14ac:dyDescent="0.15">
      <c r="M383" s="129" t="str">
        <f t="shared" si="124"/>
        <v/>
      </c>
      <c r="N383" s="129" t="str">
        <f t="shared" si="125"/>
        <v/>
      </c>
      <c r="O383" s="129" t="e">
        <f t="shared" si="126"/>
        <v>#VALUE!</v>
      </c>
      <c r="P383" s="130">
        <f t="shared" si="127"/>
        <v>0</v>
      </c>
      <c r="Q383" s="130" t="e">
        <f>VLOOKUP(T383,Tableau!C:E,3,0)</f>
        <v>#N/A</v>
      </c>
      <c r="R383" s="130" t="e">
        <f>VLOOKUP(T383,Tableau!C:G,5,0)</f>
        <v>#N/A</v>
      </c>
      <c r="S383" s="131" t="str">
        <f t="shared" si="128"/>
        <v/>
      </c>
      <c r="T383" s="131" t="str">
        <f t="shared" si="129"/>
        <v/>
      </c>
    </row>
    <row r="384" spans="13:20" ht="14.25" customHeight="1" x14ac:dyDescent="0.15">
      <c r="M384" s="129" t="str">
        <f t="shared" si="124"/>
        <v/>
      </c>
      <c r="N384" s="129" t="str">
        <f t="shared" si="125"/>
        <v/>
      </c>
      <c r="O384" s="129" t="e">
        <f t="shared" si="126"/>
        <v>#VALUE!</v>
      </c>
      <c r="P384" s="130">
        <f t="shared" si="127"/>
        <v>0</v>
      </c>
      <c r="Q384" s="130" t="e">
        <f>VLOOKUP(T384,Tableau!C:E,3,0)</f>
        <v>#N/A</v>
      </c>
      <c r="R384" s="130" t="e">
        <f>VLOOKUP(T384,Tableau!C:G,5,0)</f>
        <v>#N/A</v>
      </c>
      <c r="S384" s="131" t="str">
        <f t="shared" si="128"/>
        <v/>
      </c>
      <c r="T384" s="131" t="str">
        <f t="shared" si="129"/>
        <v/>
      </c>
    </row>
    <row r="385" spans="13:20" ht="14.25" customHeight="1" x14ac:dyDescent="0.15">
      <c r="M385" s="129" t="str">
        <f t="shared" si="124"/>
        <v/>
      </c>
      <c r="N385" s="129" t="str">
        <f t="shared" si="125"/>
        <v/>
      </c>
      <c r="O385" s="129" t="e">
        <f t="shared" si="126"/>
        <v>#VALUE!</v>
      </c>
      <c r="P385" s="130">
        <f t="shared" si="127"/>
        <v>0</v>
      </c>
      <c r="Q385" s="130" t="e">
        <f>VLOOKUP(T385,Tableau!C:E,3,0)</f>
        <v>#N/A</v>
      </c>
      <c r="R385" s="130" t="e">
        <f>VLOOKUP(T385,Tableau!C:G,5,0)</f>
        <v>#N/A</v>
      </c>
      <c r="S385" s="131" t="str">
        <f t="shared" si="128"/>
        <v/>
      </c>
      <c r="T385" s="131" t="str">
        <f t="shared" si="129"/>
        <v/>
      </c>
    </row>
    <row r="386" spans="13:20" ht="14.25" customHeight="1" x14ac:dyDescent="0.15">
      <c r="M386" s="129" t="str">
        <f t="shared" si="124"/>
        <v/>
      </c>
      <c r="N386" s="129" t="str">
        <f t="shared" si="125"/>
        <v/>
      </c>
      <c r="O386" s="129" t="e">
        <f t="shared" si="126"/>
        <v>#VALUE!</v>
      </c>
      <c r="P386" s="130">
        <f t="shared" si="127"/>
        <v>0</v>
      </c>
      <c r="Q386" s="130" t="e">
        <f>VLOOKUP(T386,Tableau!C:E,3,0)</f>
        <v>#N/A</v>
      </c>
      <c r="R386" s="130" t="e">
        <f>VLOOKUP(T386,Tableau!C:G,5,0)</f>
        <v>#N/A</v>
      </c>
      <c r="S386" s="131" t="str">
        <f t="shared" si="128"/>
        <v/>
      </c>
      <c r="T386" s="131" t="str">
        <f t="shared" si="129"/>
        <v/>
      </c>
    </row>
    <row r="387" spans="13:20" ht="14.25" customHeight="1" x14ac:dyDescent="0.15">
      <c r="M387" s="129" t="str">
        <f t="shared" si="124"/>
        <v/>
      </c>
      <c r="N387" s="129" t="str">
        <f t="shared" si="125"/>
        <v/>
      </c>
      <c r="O387" s="129" t="e">
        <f t="shared" si="126"/>
        <v>#VALUE!</v>
      </c>
      <c r="P387" s="130">
        <f t="shared" si="127"/>
        <v>0</v>
      </c>
      <c r="Q387" s="130" t="e">
        <f>VLOOKUP(T387,Tableau!C:E,3,0)</f>
        <v>#N/A</v>
      </c>
      <c r="R387" s="130" t="e">
        <f>VLOOKUP(T387,Tableau!C:G,5,0)</f>
        <v>#N/A</v>
      </c>
      <c r="S387" s="131" t="str">
        <f t="shared" si="128"/>
        <v/>
      </c>
      <c r="T387" s="131" t="str">
        <f t="shared" si="129"/>
        <v/>
      </c>
    </row>
    <row r="388" spans="13:20" ht="14.25" customHeight="1" x14ac:dyDescent="0.15">
      <c r="M388" s="129" t="str">
        <f t="shared" si="124"/>
        <v/>
      </c>
      <c r="N388" s="129" t="str">
        <f t="shared" si="125"/>
        <v/>
      </c>
      <c r="O388" s="129" t="e">
        <f t="shared" si="126"/>
        <v>#VALUE!</v>
      </c>
      <c r="P388" s="130">
        <f t="shared" si="127"/>
        <v>0</v>
      </c>
      <c r="Q388" s="130" t="e">
        <f>VLOOKUP(T388,Tableau!C:E,3,0)</f>
        <v>#N/A</v>
      </c>
      <c r="R388" s="130" t="e">
        <f>VLOOKUP(T388,Tableau!C:G,5,0)</f>
        <v>#N/A</v>
      </c>
      <c r="S388" s="131" t="str">
        <f t="shared" si="128"/>
        <v/>
      </c>
      <c r="T388" s="131" t="str">
        <f t="shared" si="129"/>
        <v/>
      </c>
    </row>
    <row r="389" spans="13:20" ht="14.25" customHeight="1" x14ac:dyDescent="0.15">
      <c r="M389" s="129" t="str">
        <f t="shared" si="124"/>
        <v/>
      </c>
      <c r="N389" s="129" t="str">
        <f t="shared" si="125"/>
        <v/>
      </c>
      <c r="O389" s="129" t="e">
        <f t="shared" si="126"/>
        <v>#VALUE!</v>
      </c>
      <c r="P389" s="130">
        <f t="shared" si="127"/>
        <v>0</v>
      </c>
      <c r="Q389" s="130" t="e">
        <f>VLOOKUP(T389,Tableau!C:E,3,0)</f>
        <v>#N/A</v>
      </c>
      <c r="R389" s="130" t="e">
        <f>VLOOKUP(T389,Tableau!C:G,5,0)</f>
        <v>#N/A</v>
      </c>
      <c r="S389" s="131" t="str">
        <f t="shared" si="128"/>
        <v/>
      </c>
      <c r="T389" s="131" t="str">
        <f t="shared" si="129"/>
        <v/>
      </c>
    </row>
    <row r="390" spans="13:20" ht="14.25" customHeight="1" x14ac:dyDescent="0.15">
      <c r="M390" s="129" t="str">
        <f t="shared" si="124"/>
        <v/>
      </c>
      <c r="N390" s="129" t="str">
        <f t="shared" si="125"/>
        <v/>
      </c>
      <c r="O390" s="129" t="e">
        <f t="shared" si="126"/>
        <v>#VALUE!</v>
      </c>
      <c r="P390" s="130">
        <f t="shared" si="127"/>
        <v>0</v>
      </c>
      <c r="Q390" s="130" t="e">
        <f>VLOOKUP(T390,Tableau!C:E,3,0)</f>
        <v>#N/A</v>
      </c>
      <c r="R390" s="130" t="e">
        <f>VLOOKUP(T390,Tableau!C:G,5,0)</f>
        <v>#N/A</v>
      </c>
      <c r="S390" s="131" t="str">
        <f t="shared" si="128"/>
        <v/>
      </c>
      <c r="T390" s="131" t="str">
        <f t="shared" si="129"/>
        <v/>
      </c>
    </row>
    <row r="391" spans="13:20" ht="14.25" customHeight="1" x14ac:dyDescent="0.15">
      <c r="M391" s="129" t="str">
        <f t="shared" si="124"/>
        <v/>
      </c>
      <c r="N391" s="129" t="str">
        <f t="shared" si="125"/>
        <v/>
      </c>
      <c r="O391" s="129" t="e">
        <f t="shared" si="126"/>
        <v>#VALUE!</v>
      </c>
      <c r="P391" s="130">
        <f t="shared" si="127"/>
        <v>0</v>
      </c>
      <c r="Q391" s="130" t="e">
        <f>VLOOKUP(T391,Tableau!C:E,3,0)</f>
        <v>#N/A</v>
      </c>
      <c r="R391" s="130" t="e">
        <f>VLOOKUP(T391,Tableau!C:G,5,0)</f>
        <v>#N/A</v>
      </c>
      <c r="S391" s="131" t="str">
        <f t="shared" si="128"/>
        <v/>
      </c>
      <c r="T391" s="131" t="str">
        <f t="shared" si="129"/>
        <v/>
      </c>
    </row>
    <row r="392" spans="13:20" ht="14.25" customHeight="1" x14ac:dyDescent="0.15">
      <c r="M392" s="129" t="str">
        <f t="shared" si="124"/>
        <v/>
      </c>
      <c r="N392" s="129" t="str">
        <f t="shared" si="125"/>
        <v/>
      </c>
      <c r="O392" s="129" t="e">
        <f t="shared" si="126"/>
        <v>#VALUE!</v>
      </c>
      <c r="P392" s="130">
        <f t="shared" si="127"/>
        <v>0</v>
      </c>
      <c r="Q392" s="130" t="e">
        <f>VLOOKUP(T392,Tableau!C:E,3,0)</f>
        <v>#N/A</v>
      </c>
      <c r="R392" s="130" t="e">
        <f>VLOOKUP(T392,Tableau!C:G,5,0)</f>
        <v>#N/A</v>
      </c>
      <c r="S392" s="131" t="str">
        <f t="shared" si="128"/>
        <v/>
      </c>
      <c r="T392" s="131" t="str">
        <f t="shared" si="129"/>
        <v/>
      </c>
    </row>
    <row r="393" spans="13:20" ht="14.25" customHeight="1" x14ac:dyDescent="0.15">
      <c r="M393" s="129" t="str">
        <f t="shared" si="124"/>
        <v/>
      </c>
      <c r="N393" s="129" t="str">
        <f t="shared" si="125"/>
        <v/>
      </c>
      <c r="O393" s="129" t="e">
        <f t="shared" si="126"/>
        <v>#VALUE!</v>
      </c>
      <c r="P393" s="130">
        <f t="shared" si="127"/>
        <v>0</v>
      </c>
      <c r="Q393" s="130" t="e">
        <f>VLOOKUP(T393,Tableau!C:E,3,0)</f>
        <v>#N/A</v>
      </c>
      <c r="R393" s="130" t="e">
        <f>VLOOKUP(T393,Tableau!C:G,5,0)</f>
        <v>#N/A</v>
      </c>
      <c r="S393" s="131" t="str">
        <f t="shared" si="128"/>
        <v/>
      </c>
      <c r="T393" s="131" t="str">
        <f t="shared" si="129"/>
        <v/>
      </c>
    </row>
    <row r="394" spans="13:20" ht="14.25" customHeight="1" x14ac:dyDescent="0.15">
      <c r="M394" s="129" t="str">
        <f t="shared" si="124"/>
        <v/>
      </c>
      <c r="N394" s="129" t="str">
        <f t="shared" si="125"/>
        <v/>
      </c>
      <c r="O394" s="129" t="e">
        <f t="shared" si="126"/>
        <v>#VALUE!</v>
      </c>
      <c r="P394" s="130">
        <f t="shared" si="127"/>
        <v>0</v>
      </c>
      <c r="Q394" s="130" t="e">
        <f>VLOOKUP(T394,Tableau!C:E,3,0)</f>
        <v>#N/A</v>
      </c>
      <c r="R394" s="130" t="e">
        <f>VLOOKUP(T394,Tableau!C:G,5,0)</f>
        <v>#N/A</v>
      </c>
      <c r="S394" s="131" t="str">
        <f t="shared" si="128"/>
        <v/>
      </c>
      <c r="T394" s="131" t="str">
        <f t="shared" si="129"/>
        <v/>
      </c>
    </row>
    <row r="395" spans="13:20" ht="14.25" customHeight="1" x14ac:dyDescent="0.15">
      <c r="M395" s="129" t="str">
        <f t="shared" si="124"/>
        <v/>
      </c>
      <c r="N395" s="129" t="str">
        <f t="shared" si="125"/>
        <v/>
      </c>
      <c r="O395" s="129" t="e">
        <f t="shared" si="126"/>
        <v>#VALUE!</v>
      </c>
      <c r="P395" s="130">
        <f t="shared" si="127"/>
        <v>0</v>
      </c>
      <c r="Q395" s="130" t="e">
        <f>VLOOKUP(T395,Tableau!C:E,3,0)</f>
        <v>#N/A</v>
      </c>
      <c r="R395" s="130" t="e">
        <f>VLOOKUP(T395,Tableau!C:G,5,0)</f>
        <v>#N/A</v>
      </c>
      <c r="S395" s="131" t="str">
        <f t="shared" si="128"/>
        <v/>
      </c>
      <c r="T395" s="131" t="str">
        <f t="shared" si="129"/>
        <v/>
      </c>
    </row>
    <row r="396" spans="13:20" ht="14.25" customHeight="1" x14ac:dyDescent="0.15">
      <c r="M396" s="129" t="str">
        <f t="shared" si="124"/>
        <v/>
      </c>
      <c r="N396" s="129" t="str">
        <f t="shared" si="125"/>
        <v/>
      </c>
      <c r="O396" s="129" t="e">
        <f t="shared" si="126"/>
        <v>#VALUE!</v>
      </c>
      <c r="P396" s="130">
        <f t="shared" si="127"/>
        <v>0</v>
      </c>
      <c r="Q396" s="130" t="e">
        <f>VLOOKUP(T396,Tableau!C:E,3,0)</f>
        <v>#N/A</v>
      </c>
      <c r="R396" s="130" t="e">
        <f>VLOOKUP(T396,Tableau!C:G,5,0)</f>
        <v>#N/A</v>
      </c>
      <c r="S396" s="131" t="str">
        <f t="shared" si="128"/>
        <v/>
      </c>
      <c r="T396" s="131" t="str">
        <f t="shared" si="129"/>
        <v/>
      </c>
    </row>
    <row r="397" spans="13:20" ht="14.25" customHeight="1" x14ac:dyDescent="0.15">
      <c r="M397" s="129" t="str">
        <f t="shared" si="124"/>
        <v/>
      </c>
      <c r="N397" s="129" t="str">
        <f t="shared" si="125"/>
        <v/>
      </c>
      <c r="O397" s="129" t="e">
        <f t="shared" si="126"/>
        <v>#VALUE!</v>
      </c>
      <c r="P397" s="130">
        <f t="shared" si="127"/>
        <v>0</v>
      </c>
      <c r="Q397" s="130" t="e">
        <f>VLOOKUP(T397,Tableau!C:E,3,0)</f>
        <v>#N/A</v>
      </c>
      <c r="R397" s="130" t="e">
        <f>VLOOKUP(T397,Tableau!C:G,5,0)</f>
        <v>#N/A</v>
      </c>
      <c r="S397" s="131" t="str">
        <f t="shared" si="128"/>
        <v/>
      </c>
      <c r="T397" s="131" t="str">
        <f t="shared" si="129"/>
        <v/>
      </c>
    </row>
    <row r="398" spans="13:20" ht="14.25" customHeight="1" x14ac:dyDescent="0.15">
      <c r="M398" s="129" t="str">
        <f t="shared" si="124"/>
        <v/>
      </c>
      <c r="N398" s="129" t="str">
        <f t="shared" si="125"/>
        <v/>
      </c>
      <c r="O398" s="129" t="e">
        <f t="shared" si="126"/>
        <v>#VALUE!</v>
      </c>
      <c r="P398" s="130">
        <f t="shared" si="127"/>
        <v>0</v>
      </c>
      <c r="Q398" s="130" t="e">
        <f>VLOOKUP(T398,Tableau!C:E,3,0)</f>
        <v>#N/A</v>
      </c>
      <c r="R398" s="130" t="e">
        <f>VLOOKUP(T398,Tableau!C:G,5,0)</f>
        <v>#N/A</v>
      </c>
      <c r="S398" s="131" t="str">
        <f t="shared" si="128"/>
        <v/>
      </c>
      <c r="T398" s="131" t="str">
        <f t="shared" si="129"/>
        <v/>
      </c>
    </row>
    <row r="399" spans="13:20" ht="14.25" customHeight="1" x14ac:dyDescent="0.15">
      <c r="M399" s="129" t="str">
        <f t="shared" si="124"/>
        <v/>
      </c>
      <c r="N399" s="129" t="str">
        <f t="shared" si="125"/>
        <v/>
      </c>
      <c r="O399" s="129" t="e">
        <f t="shared" si="126"/>
        <v>#VALUE!</v>
      </c>
      <c r="P399" s="130">
        <f t="shared" si="127"/>
        <v>0</v>
      </c>
      <c r="Q399" s="130" t="e">
        <f>VLOOKUP(T399,Tableau!C:E,3,0)</f>
        <v>#N/A</v>
      </c>
      <c r="R399" s="130" t="e">
        <f>VLOOKUP(T399,Tableau!C:G,5,0)</f>
        <v>#N/A</v>
      </c>
      <c r="S399" s="131" t="str">
        <f t="shared" si="128"/>
        <v/>
      </c>
      <c r="T399" s="131" t="str">
        <f t="shared" si="129"/>
        <v/>
      </c>
    </row>
    <row r="400" spans="13:20" ht="14.25" customHeight="1" x14ac:dyDescent="0.15">
      <c r="M400" s="129" t="str">
        <f t="shared" si="124"/>
        <v/>
      </c>
      <c r="N400" s="129" t="str">
        <f t="shared" si="125"/>
        <v/>
      </c>
      <c r="O400" s="129" t="e">
        <f t="shared" si="126"/>
        <v>#VALUE!</v>
      </c>
      <c r="P400" s="130">
        <f t="shared" si="127"/>
        <v>0</v>
      </c>
      <c r="Q400" s="130" t="e">
        <f>VLOOKUP(T400,Tableau!C:E,3,0)</f>
        <v>#N/A</v>
      </c>
      <c r="R400" s="130" t="e">
        <f>VLOOKUP(T400,Tableau!C:G,5,0)</f>
        <v>#N/A</v>
      </c>
      <c r="S400" s="131" t="str">
        <f t="shared" si="128"/>
        <v/>
      </c>
      <c r="T400" s="131" t="str">
        <f t="shared" si="129"/>
        <v/>
      </c>
    </row>
    <row r="401" spans="13:20" ht="14.25" customHeight="1" x14ac:dyDescent="0.15">
      <c r="M401" s="129" t="str">
        <f t="shared" si="124"/>
        <v/>
      </c>
      <c r="N401" s="129" t="str">
        <f t="shared" si="125"/>
        <v/>
      </c>
      <c r="O401" s="129" t="e">
        <f t="shared" si="126"/>
        <v>#VALUE!</v>
      </c>
      <c r="P401" s="130">
        <f t="shared" si="127"/>
        <v>0</v>
      </c>
      <c r="Q401" s="130" t="e">
        <f>VLOOKUP(T401,Tableau!C:E,3,0)</f>
        <v>#N/A</v>
      </c>
      <c r="R401" s="130" t="e">
        <f>VLOOKUP(T401,Tableau!C:G,5,0)</f>
        <v>#N/A</v>
      </c>
      <c r="S401" s="131" t="str">
        <f t="shared" si="128"/>
        <v/>
      </c>
      <c r="T401" s="131" t="str">
        <f t="shared" si="129"/>
        <v/>
      </c>
    </row>
    <row r="402" spans="13:20" ht="14.25" customHeight="1" x14ac:dyDescent="0.15">
      <c r="M402" s="129" t="str">
        <f t="shared" si="124"/>
        <v/>
      </c>
      <c r="N402" s="129" t="str">
        <f t="shared" si="125"/>
        <v/>
      </c>
      <c r="O402" s="129" t="e">
        <f t="shared" si="126"/>
        <v>#VALUE!</v>
      </c>
      <c r="P402" s="130">
        <f t="shared" si="127"/>
        <v>0</v>
      </c>
      <c r="Q402" s="130" t="e">
        <f>VLOOKUP(T402,Tableau!C:E,3,0)</f>
        <v>#N/A</v>
      </c>
      <c r="R402" s="130" t="e">
        <f>VLOOKUP(T402,Tableau!C:G,5,0)</f>
        <v>#N/A</v>
      </c>
      <c r="S402" s="131" t="str">
        <f t="shared" si="128"/>
        <v/>
      </c>
      <c r="T402" s="131" t="str">
        <f t="shared" si="129"/>
        <v/>
      </c>
    </row>
    <row r="403" spans="13:20" ht="14.25" customHeight="1" x14ac:dyDescent="0.15">
      <c r="M403" s="129" t="str">
        <f t="shared" si="124"/>
        <v/>
      </c>
      <c r="N403" s="129" t="str">
        <f t="shared" si="125"/>
        <v/>
      </c>
      <c r="O403" s="129" t="e">
        <f t="shared" si="126"/>
        <v>#VALUE!</v>
      </c>
      <c r="P403" s="130">
        <f t="shared" si="127"/>
        <v>0</v>
      </c>
      <c r="Q403" s="130" t="e">
        <f>VLOOKUP(T403,Tableau!C:E,3,0)</f>
        <v>#N/A</v>
      </c>
      <c r="R403" s="130" t="e">
        <f>VLOOKUP(T403,Tableau!C:G,5,0)</f>
        <v>#N/A</v>
      </c>
      <c r="S403" s="131" t="str">
        <f t="shared" si="128"/>
        <v/>
      </c>
      <c r="T403" s="131" t="str">
        <f t="shared" si="129"/>
        <v/>
      </c>
    </row>
    <row r="404" spans="13:20" ht="14.25" customHeight="1" x14ac:dyDescent="0.15">
      <c r="M404" s="129" t="str">
        <f t="shared" si="124"/>
        <v/>
      </c>
      <c r="N404" s="129" t="str">
        <f t="shared" si="125"/>
        <v/>
      </c>
      <c r="O404" s="129" t="e">
        <f t="shared" si="126"/>
        <v>#VALUE!</v>
      </c>
      <c r="P404" s="130">
        <f t="shared" si="127"/>
        <v>0</v>
      </c>
      <c r="Q404" s="130" t="e">
        <f>VLOOKUP(T404,Tableau!C:E,3,0)</f>
        <v>#N/A</v>
      </c>
      <c r="R404" s="130" t="e">
        <f>VLOOKUP(T404,Tableau!C:G,5,0)</f>
        <v>#N/A</v>
      </c>
      <c r="S404" s="131" t="str">
        <f t="shared" si="128"/>
        <v/>
      </c>
      <c r="T404" s="131" t="str">
        <f t="shared" si="129"/>
        <v/>
      </c>
    </row>
    <row r="405" spans="13:20" ht="14.25" customHeight="1" x14ac:dyDescent="0.15">
      <c r="M405" s="129" t="str">
        <f t="shared" si="124"/>
        <v/>
      </c>
      <c r="N405" s="129" t="str">
        <f t="shared" si="125"/>
        <v/>
      </c>
      <c r="O405" s="129" t="e">
        <f t="shared" si="126"/>
        <v>#VALUE!</v>
      </c>
      <c r="P405" s="130">
        <f t="shared" si="127"/>
        <v>0</v>
      </c>
      <c r="Q405" s="130" t="e">
        <f>VLOOKUP(T405,Tableau!C:E,3,0)</f>
        <v>#N/A</v>
      </c>
      <c r="R405" s="130" t="e">
        <f>VLOOKUP(T405,Tableau!C:G,5,0)</f>
        <v>#N/A</v>
      </c>
      <c r="S405" s="131" t="str">
        <f t="shared" si="128"/>
        <v/>
      </c>
      <c r="T405" s="131" t="str">
        <f t="shared" si="129"/>
        <v/>
      </c>
    </row>
    <row r="406" spans="13:20" ht="14.25" customHeight="1" x14ac:dyDescent="0.15">
      <c r="M406" s="129" t="str">
        <f t="shared" si="124"/>
        <v/>
      </c>
      <c r="N406" s="129" t="str">
        <f t="shared" si="125"/>
        <v/>
      </c>
      <c r="O406" s="129" t="e">
        <f t="shared" si="126"/>
        <v>#VALUE!</v>
      </c>
      <c r="P406" s="130">
        <f t="shared" si="127"/>
        <v>0</v>
      </c>
      <c r="Q406" s="130" t="e">
        <f>VLOOKUP(T406,Tableau!C:E,3,0)</f>
        <v>#N/A</v>
      </c>
      <c r="R406" s="130" t="e">
        <f>VLOOKUP(T406,Tableau!C:G,5,0)</f>
        <v>#N/A</v>
      </c>
      <c r="S406" s="131" t="str">
        <f t="shared" si="128"/>
        <v/>
      </c>
      <c r="T406" s="131" t="str">
        <f t="shared" si="129"/>
        <v/>
      </c>
    </row>
    <row r="407" spans="13:20" ht="14.25" customHeight="1" x14ac:dyDescent="0.15">
      <c r="M407" s="129" t="str">
        <f t="shared" si="124"/>
        <v/>
      </c>
      <c r="N407" s="129" t="str">
        <f t="shared" si="125"/>
        <v/>
      </c>
      <c r="O407" s="129" t="e">
        <f t="shared" si="126"/>
        <v>#VALUE!</v>
      </c>
      <c r="P407" s="130">
        <f t="shared" si="127"/>
        <v>0</v>
      </c>
      <c r="Q407" s="130" t="e">
        <f>VLOOKUP(T407,Tableau!C:E,3,0)</f>
        <v>#N/A</v>
      </c>
      <c r="R407" s="130" t="e">
        <f>VLOOKUP(T407,Tableau!C:G,5,0)</f>
        <v>#N/A</v>
      </c>
      <c r="S407" s="131" t="str">
        <f t="shared" si="128"/>
        <v/>
      </c>
      <c r="T407" s="131" t="str">
        <f t="shared" si="129"/>
        <v/>
      </c>
    </row>
    <row r="408" spans="13:20" ht="14.25" customHeight="1" x14ac:dyDescent="0.15">
      <c r="M408" s="129" t="str">
        <f t="shared" si="124"/>
        <v/>
      </c>
      <c r="N408" s="129" t="str">
        <f t="shared" si="125"/>
        <v/>
      </c>
      <c r="O408" s="129" t="e">
        <f t="shared" si="126"/>
        <v>#VALUE!</v>
      </c>
      <c r="P408" s="130">
        <f t="shared" si="127"/>
        <v>0</v>
      </c>
      <c r="Q408" s="130" t="e">
        <f>VLOOKUP(T408,Tableau!C:E,3,0)</f>
        <v>#N/A</v>
      </c>
      <c r="R408" s="130" t="e">
        <f>VLOOKUP(T408,Tableau!C:G,5,0)</f>
        <v>#N/A</v>
      </c>
      <c r="S408" s="131" t="str">
        <f t="shared" si="128"/>
        <v/>
      </c>
      <c r="T408" s="131" t="str">
        <f t="shared" si="129"/>
        <v/>
      </c>
    </row>
    <row r="409" spans="13:20" ht="14.25" customHeight="1" x14ac:dyDescent="0.15">
      <c r="M409" s="129" t="str">
        <f t="shared" si="124"/>
        <v/>
      </c>
      <c r="N409" s="129" t="str">
        <f t="shared" si="125"/>
        <v/>
      </c>
      <c r="O409" s="129" t="e">
        <f t="shared" si="126"/>
        <v>#VALUE!</v>
      </c>
      <c r="P409" s="130">
        <f t="shared" si="127"/>
        <v>0</v>
      </c>
      <c r="Q409" s="130" t="e">
        <f>VLOOKUP(T409,Tableau!C:E,3,0)</f>
        <v>#N/A</v>
      </c>
      <c r="R409" s="130" t="e">
        <f>VLOOKUP(T409,Tableau!C:G,5,0)</f>
        <v>#N/A</v>
      </c>
      <c r="S409" s="131" t="str">
        <f t="shared" si="128"/>
        <v/>
      </c>
      <c r="T409" s="131" t="str">
        <f t="shared" si="129"/>
        <v/>
      </c>
    </row>
    <row r="410" spans="13:20" ht="14.25" customHeight="1" x14ac:dyDescent="0.15">
      <c r="M410" s="129" t="str">
        <f t="shared" si="124"/>
        <v/>
      </c>
      <c r="N410" s="129" t="str">
        <f t="shared" si="125"/>
        <v/>
      </c>
      <c r="O410" s="129" t="e">
        <f t="shared" si="126"/>
        <v>#VALUE!</v>
      </c>
      <c r="P410" s="130">
        <f t="shared" si="127"/>
        <v>0</v>
      </c>
      <c r="Q410" s="130" t="e">
        <f>VLOOKUP(T410,Tableau!C:E,3,0)</f>
        <v>#N/A</v>
      </c>
      <c r="R410" s="130" t="e">
        <f>VLOOKUP(T410,Tableau!C:G,5,0)</f>
        <v>#N/A</v>
      </c>
      <c r="S410" s="131" t="str">
        <f t="shared" si="128"/>
        <v/>
      </c>
      <c r="T410" s="131" t="str">
        <f t="shared" si="129"/>
        <v/>
      </c>
    </row>
    <row r="411" spans="13:20" ht="14.25" customHeight="1" x14ac:dyDescent="0.15">
      <c r="M411" s="129" t="str">
        <f t="shared" si="124"/>
        <v/>
      </c>
      <c r="N411" s="129" t="str">
        <f t="shared" si="125"/>
        <v/>
      </c>
      <c r="O411" s="129" t="e">
        <f t="shared" si="126"/>
        <v>#VALUE!</v>
      </c>
      <c r="P411" s="130">
        <f t="shared" si="127"/>
        <v>0</v>
      </c>
      <c r="Q411" s="130" t="e">
        <f>VLOOKUP(T411,Tableau!C:E,3,0)</f>
        <v>#N/A</v>
      </c>
      <c r="R411" s="130" t="e">
        <f>VLOOKUP(T411,Tableau!C:G,5,0)</f>
        <v>#N/A</v>
      </c>
      <c r="S411" s="131" t="str">
        <f t="shared" si="128"/>
        <v/>
      </c>
      <c r="T411" s="131" t="str">
        <f t="shared" si="129"/>
        <v/>
      </c>
    </row>
    <row r="412" spans="13:20" ht="14.25" customHeight="1" x14ac:dyDescent="0.15">
      <c r="M412" s="129" t="str">
        <f t="shared" si="124"/>
        <v/>
      </c>
      <c r="N412" s="129" t="str">
        <f t="shared" si="125"/>
        <v/>
      </c>
      <c r="O412" s="129" t="e">
        <f t="shared" si="126"/>
        <v>#VALUE!</v>
      </c>
      <c r="P412" s="130">
        <f t="shared" si="127"/>
        <v>0</v>
      </c>
      <c r="Q412" s="130" t="e">
        <f>VLOOKUP(T412,Tableau!C:E,3,0)</f>
        <v>#N/A</v>
      </c>
      <c r="R412" s="130" t="e">
        <f>VLOOKUP(T412,Tableau!C:G,5,0)</f>
        <v>#N/A</v>
      </c>
      <c r="S412" s="131" t="str">
        <f t="shared" si="128"/>
        <v/>
      </c>
      <c r="T412" s="131" t="str">
        <f t="shared" si="129"/>
        <v/>
      </c>
    </row>
    <row r="413" spans="13:20" ht="14.25" customHeight="1" x14ac:dyDescent="0.15">
      <c r="M413" s="129" t="str">
        <f t="shared" si="124"/>
        <v/>
      </c>
      <c r="N413" s="129" t="str">
        <f t="shared" si="125"/>
        <v/>
      </c>
      <c r="O413" s="129" t="e">
        <f t="shared" si="126"/>
        <v>#VALUE!</v>
      </c>
      <c r="P413" s="130">
        <f t="shared" si="127"/>
        <v>0</v>
      </c>
      <c r="Q413" s="130" t="e">
        <f>VLOOKUP(T413,Tableau!C:E,3,0)</f>
        <v>#N/A</v>
      </c>
      <c r="R413" s="130" t="e">
        <f>VLOOKUP(T413,Tableau!C:G,5,0)</f>
        <v>#N/A</v>
      </c>
      <c r="S413" s="131" t="str">
        <f t="shared" si="128"/>
        <v/>
      </c>
      <c r="T413" s="131" t="str">
        <f t="shared" si="129"/>
        <v/>
      </c>
    </row>
    <row r="414" spans="13:20" ht="14.25" customHeight="1" x14ac:dyDescent="0.15">
      <c r="M414" s="129" t="str">
        <f t="shared" si="124"/>
        <v/>
      </c>
      <c r="N414" s="129" t="str">
        <f t="shared" si="125"/>
        <v/>
      </c>
      <c r="O414" s="129" t="e">
        <f t="shared" si="126"/>
        <v>#VALUE!</v>
      </c>
      <c r="P414" s="130">
        <f t="shared" si="127"/>
        <v>0</v>
      </c>
      <c r="Q414" s="130" t="e">
        <f>VLOOKUP(T414,Tableau!C:E,3,0)</f>
        <v>#N/A</v>
      </c>
      <c r="R414" s="130" t="e">
        <f>VLOOKUP(T414,Tableau!C:G,5,0)</f>
        <v>#N/A</v>
      </c>
      <c r="S414" s="131" t="str">
        <f t="shared" si="128"/>
        <v/>
      </c>
      <c r="T414" s="131" t="str">
        <f t="shared" si="129"/>
        <v/>
      </c>
    </row>
    <row r="415" spans="13:20" ht="14.25" customHeight="1" x14ac:dyDescent="0.15">
      <c r="M415" s="129" t="str">
        <f t="shared" si="124"/>
        <v/>
      </c>
      <c r="N415" s="129" t="str">
        <f t="shared" si="125"/>
        <v/>
      </c>
      <c r="O415" s="129" t="e">
        <f t="shared" si="126"/>
        <v>#VALUE!</v>
      </c>
      <c r="P415" s="130">
        <f t="shared" si="127"/>
        <v>0</v>
      </c>
      <c r="Q415" s="130" t="e">
        <f>VLOOKUP(T415,Tableau!C:E,3,0)</f>
        <v>#N/A</v>
      </c>
      <c r="R415" s="130" t="e">
        <f>VLOOKUP(T415,Tableau!C:G,5,0)</f>
        <v>#N/A</v>
      </c>
      <c r="S415" s="131" t="str">
        <f t="shared" si="128"/>
        <v/>
      </c>
      <c r="T415" s="131" t="str">
        <f t="shared" si="129"/>
        <v/>
      </c>
    </row>
    <row r="416" spans="13:20" ht="14.25" customHeight="1" x14ac:dyDescent="0.15">
      <c r="M416" s="129" t="str">
        <f t="shared" si="124"/>
        <v/>
      </c>
      <c r="N416" s="129" t="str">
        <f t="shared" si="125"/>
        <v/>
      </c>
      <c r="O416" s="129" t="e">
        <f t="shared" si="126"/>
        <v>#VALUE!</v>
      </c>
      <c r="P416" s="130">
        <f t="shared" si="127"/>
        <v>0</v>
      </c>
      <c r="Q416" s="130" t="e">
        <f>VLOOKUP(T416,Tableau!C:E,3,0)</f>
        <v>#N/A</v>
      </c>
      <c r="R416" s="130" t="e">
        <f>VLOOKUP(T416,Tableau!C:G,5,0)</f>
        <v>#N/A</v>
      </c>
      <c r="S416" s="131" t="str">
        <f t="shared" si="128"/>
        <v/>
      </c>
      <c r="T416" s="131" t="str">
        <f t="shared" si="129"/>
        <v/>
      </c>
    </row>
    <row r="417" spans="13:20" ht="14.25" customHeight="1" x14ac:dyDescent="0.15">
      <c r="M417" s="129" t="str">
        <f t="shared" si="124"/>
        <v/>
      </c>
      <c r="N417" s="129" t="str">
        <f t="shared" si="125"/>
        <v/>
      </c>
      <c r="O417" s="129" t="e">
        <f t="shared" si="126"/>
        <v>#VALUE!</v>
      </c>
      <c r="P417" s="130">
        <f t="shared" si="127"/>
        <v>0</v>
      </c>
      <c r="Q417" s="130" t="e">
        <f>VLOOKUP(T417,Tableau!C:E,3,0)</f>
        <v>#N/A</v>
      </c>
      <c r="R417" s="130" t="e">
        <f>VLOOKUP(T417,Tableau!C:G,5,0)</f>
        <v>#N/A</v>
      </c>
      <c r="S417" s="131" t="str">
        <f t="shared" si="128"/>
        <v/>
      </c>
      <c r="T417" s="131" t="str">
        <f t="shared" si="129"/>
        <v/>
      </c>
    </row>
    <row r="418" spans="13:20" ht="14.25" customHeight="1" x14ac:dyDescent="0.15">
      <c r="M418" s="129" t="str">
        <f t="shared" si="124"/>
        <v/>
      </c>
      <c r="N418" s="129" t="str">
        <f t="shared" si="125"/>
        <v/>
      </c>
      <c r="O418" s="129" t="e">
        <f t="shared" si="126"/>
        <v>#VALUE!</v>
      </c>
      <c r="P418" s="130">
        <f t="shared" si="127"/>
        <v>0</v>
      </c>
      <c r="Q418" s="130" t="e">
        <f>VLOOKUP(T418,Tableau!C:E,3,0)</f>
        <v>#N/A</v>
      </c>
      <c r="R418" s="130" t="e">
        <f>VLOOKUP(T418,Tableau!C:G,5,0)</f>
        <v>#N/A</v>
      </c>
      <c r="S418" s="131" t="str">
        <f t="shared" si="128"/>
        <v/>
      </c>
      <c r="T418" s="131" t="str">
        <f t="shared" si="129"/>
        <v/>
      </c>
    </row>
    <row r="419" spans="13:20" ht="14.25" customHeight="1" x14ac:dyDescent="0.15">
      <c r="M419" s="129" t="str">
        <f t="shared" si="124"/>
        <v/>
      </c>
      <c r="N419" s="129" t="str">
        <f t="shared" si="125"/>
        <v/>
      </c>
      <c r="O419" s="129" t="e">
        <f t="shared" si="126"/>
        <v>#VALUE!</v>
      </c>
      <c r="P419" s="130">
        <f t="shared" si="127"/>
        <v>0</v>
      </c>
      <c r="Q419" s="130" t="e">
        <f>VLOOKUP(T419,Tableau!C:E,3,0)</f>
        <v>#N/A</v>
      </c>
      <c r="R419" s="130" t="e">
        <f>VLOOKUP(T419,Tableau!C:G,5,0)</f>
        <v>#N/A</v>
      </c>
      <c r="S419" s="131" t="str">
        <f t="shared" si="128"/>
        <v/>
      </c>
      <c r="T419" s="131" t="str">
        <f t="shared" si="129"/>
        <v/>
      </c>
    </row>
    <row r="420" spans="13:20" ht="14.25" customHeight="1" x14ac:dyDescent="0.15">
      <c r="M420" s="129" t="str">
        <f t="shared" si="124"/>
        <v/>
      </c>
      <c r="N420" s="129" t="str">
        <f t="shared" si="125"/>
        <v/>
      </c>
      <c r="O420" s="129" t="e">
        <f t="shared" si="126"/>
        <v>#VALUE!</v>
      </c>
      <c r="P420" s="130">
        <f t="shared" si="127"/>
        <v>0</v>
      </c>
      <c r="Q420" s="130" t="e">
        <f>VLOOKUP(T420,Tableau!C:E,3,0)</f>
        <v>#N/A</v>
      </c>
      <c r="R420" s="130" t="e">
        <f>VLOOKUP(T420,Tableau!C:G,5,0)</f>
        <v>#N/A</v>
      </c>
      <c r="S420" s="131" t="str">
        <f t="shared" si="128"/>
        <v/>
      </c>
      <c r="T420" s="131" t="str">
        <f t="shared" si="129"/>
        <v/>
      </c>
    </row>
    <row r="421" spans="13:20" ht="14.25" customHeight="1" x14ac:dyDescent="0.15">
      <c r="M421" s="129" t="str">
        <f t="shared" si="124"/>
        <v/>
      </c>
      <c r="N421" s="129" t="str">
        <f t="shared" si="125"/>
        <v/>
      </c>
      <c r="O421" s="129" t="e">
        <f t="shared" si="126"/>
        <v>#VALUE!</v>
      </c>
      <c r="P421" s="130">
        <f t="shared" si="127"/>
        <v>0</v>
      </c>
      <c r="Q421" s="130" t="e">
        <f>VLOOKUP(T421,Tableau!C:E,3,0)</f>
        <v>#N/A</v>
      </c>
      <c r="R421" s="130" t="e">
        <f>VLOOKUP(T421,Tableau!C:G,5,0)</f>
        <v>#N/A</v>
      </c>
      <c r="S421" s="131" t="str">
        <f t="shared" si="128"/>
        <v/>
      </c>
      <c r="T421" s="131" t="str">
        <f t="shared" si="129"/>
        <v/>
      </c>
    </row>
    <row r="422" spans="13:20" ht="14.25" customHeight="1" x14ac:dyDescent="0.15">
      <c r="M422" s="129" t="str">
        <f t="shared" si="124"/>
        <v/>
      </c>
      <c r="N422" s="129" t="str">
        <f t="shared" si="125"/>
        <v/>
      </c>
      <c r="O422" s="129" t="e">
        <f t="shared" si="126"/>
        <v>#VALUE!</v>
      </c>
      <c r="P422" s="130">
        <f t="shared" si="127"/>
        <v>0</v>
      </c>
      <c r="Q422" s="130" t="e">
        <f>VLOOKUP(T422,Tableau!C:E,3,0)</f>
        <v>#N/A</v>
      </c>
      <c r="R422" s="130" t="e">
        <f>VLOOKUP(T422,Tableau!C:G,5,0)</f>
        <v>#N/A</v>
      </c>
      <c r="S422" s="131" t="str">
        <f t="shared" si="128"/>
        <v/>
      </c>
      <c r="T422" s="131" t="str">
        <f t="shared" si="129"/>
        <v/>
      </c>
    </row>
    <row r="423" spans="13:20" ht="14.25" customHeight="1" x14ac:dyDescent="0.15">
      <c r="M423" s="129" t="str">
        <f t="shared" si="124"/>
        <v/>
      </c>
      <c r="N423" s="129" t="str">
        <f t="shared" si="125"/>
        <v/>
      </c>
      <c r="O423" s="129" t="e">
        <f t="shared" si="126"/>
        <v>#VALUE!</v>
      </c>
      <c r="P423" s="130">
        <f t="shared" si="127"/>
        <v>0</v>
      </c>
      <c r="Q423" s="130" t="e">
        <f>VLOOKUP(T423,Tableau!C:E,3,0)</f>
        <v>#N/A</v>
      </c>
      <c r="R423" s="130" t="e">
        <f>VLOOKUP(T423,Tableau!C:G,5,0)</f>
        <v>#N/A</v>
      </c>
      <c r="S423" s="131" t="str">
        <f t="shared" si="128"/>
        <v/>
      </c>
      <c r="T423" s="131" t="str">
        <f t="shared" si="129"/>
        <v/>
      </c>
    </row>
    <row r="424" spans="13:20" ht="14.25" customHeight="1" x14ac:dyDescent="0.15">
      <c r="M424" s="129" t="str">
        <f t="shared" si="124"/>
        <v/>
      </c>
      <c r="N424" s="129" t="str">
        <f t="shared" si="125"/>
        <v/>
      </c>
      <c r="O424" s="129" t="e">
        <f t="shared" si="126"/>
        <v>#VALUE!</v>
      </c>
      <c r="P424" s="130">
        <f t="shared" si="127"/>
        <v>0</v>
      </c>
      <c r="Q424" s="130" t="e">
        <f>VLOOKUP(T424,Tableau!C:E,3,0)</f>
        <v>#N/A</v>
      </c>
      <c r="R424" s="130" t="e">
        <f>VLOOKUP(T424,Tableau!C:G,5,0)</f>
        <v>#N/A</v>
      </c>
      <c r="S424" s="131" t="str">
        <f t="shared" si="128"/>
        <v/>
      </c>
      <c r="T424" s="131" t="str">
        <f t="shared" si="129"/>
        <v/>
      </c>
    </row>
    <row r="425" spans="13:20" ht="14.25" customHeight="1" x14ac:dyDescent="0.15">
      <c r="M425" s="129" t="str">
        <f t="shared" si="124"/>
        <v/>
      </c>
      <c r="N425" s="129" t="str">
        <f t="shared" si="125"/>
        <v/>
      </c>
      <c r="O425" s="129" t="e">
        <f t="shared" si="126"/>
        <v>#VALUE!</v>
      </c>
      <c r="P425" s="130">
        <f t="shared" si="127"/>
        <v>0</v>
      </c>
      <c r="Q425" s="130" t="e">
        <f>VLOOKUP(T425,Tableau!C:E,3,0)</f>
        <v>#N/A</v>
      </c>
      <c r="R425" s="130" t="e">
        <f>VLOOKUP(T425,Tableau!C:G,5,0)</f>
        <v>#N/A</v>
      </c>
      <c r="S425" s="131" t="str">
        <f t="shared" si="128"/>
        <v/>
      </c>
      <c r="T425" s="131" t="str">
        <f t="shared" si="129"/>
        <v/>
      </c>
    </row>
    <row r="426" spans="13:20" ht="14.25" customHeight="1" x14ac:dyDescent="0.15">
      <c r="M426" s="129" t="str">
        <f t="shared" si="124"/>
        <v/>
      </c>
      <c r="N426" s="129" t="str">
        <f t="shared" si="125"/>
        <v/>
      </c>
      <c r="O426" s="129" t="e">
        <f t="shared" si="126"/>
        <v>#VALUE!</v>
      </c>
      <c r="P426" s="130">
        <f t="shared" si="127"/>
        <v>0</v>
      </c>
      <c r="Q426" s="130" t="e">
        <f>VLOOKUP(T426,Tableau!C:E,3,0)</f>
        <v>#N/A</v>
      </c>
      <c r="R426" s="130" t="e">
        <f>VLOOKUP(T426,Tableau!C:G,5,0)</f>
        <v>#N/A</v>
      </c>
      <c r="S426" s="131" t="str">
        <f t="shared" si="128"/>
        <v/>
      </c>
      <c r="T426" s="131" t="str">
        <f t="shared" si="129"/>
        <v/>
      </c>
    </row>
    <row r="427" spans="13:20" ht="14.25" customHeight="1" x14ac:dyDescent="0.15">
      <c r="M427" s="129" t="str">
        <f t="shared" si="124"/>
        <v/>
      </c>
      <c r="N427" s="129" t="str">
        <f t="shared" si="125"/>
        <v/>
      </c>
      <c r="O427" s="129" t="e">
        <f t="shared" si="126"/>
        <v>#VALUE!</v>
      </c>
      <c r="P427" s="130">
        <f t="shared" si="127"/>
        <v>0</v>
      </c>
      <c r="Q427" s="130" t="e">
        <f>VLOOKUP(T427,Tableau!C:E,3,0)</f>
        <v>#N/A</v>
      </c>
      <c r="R427" s="130" t="e">
        <f>VLOOKUP(T427,Tableau!C:G,5,0)</f>
        <v>#N/A</v>
      </c>
      <c r="S427" s="131" t="str">
        <f t="shared" si="128"/>
        <v/>
      </c>
      <c r="T427" s="131" t="str">
        <f t="shared" si="129"/>
        <v/>
      </c>
    </row>
    <row r="428" spans="13:20" ht="14.25" customHeight="1" x14ac:dyDescent="0.15">
      <c r="M428" s="129" t="str">
        <f t="shared" si="124"/>
        <v/>
      </c>
      <c r="N428" s="129" t="str">
        <f t="shared" si="125"/>
        <v/>
      </c>
      <c r="O428" s="129" t="e">
        <f t="shared" si="126"/>
        <v>#VALUE!</v>
      </c>
      <c r="P428" s="130">
        <f t="shared" si="127"/>
        <v>0</v>
      </c>
      <c r="Q428" s="130" t="e">
        <f>VLOOKUP(T428,Tableau!C:E,3,0)</f>
        <v>#N/A</v>
      </c>
      <c r="R428" s="130" t="e">
        <f>VLOOKUP(T428,Tableau!C:G,5,0)</f>
        <v>#N/A</v>
      </c>
      <c r="S428" s="131" t="str">
        <f t="shared" si="128"/>
        <v/>
      </c>
      <c r="T428" s="131" t="str">
        <f t="shared" si="129"/>
        <v/>
      </c>
    </row>
    <row r="429" spans="13:20" ht="14.25" customHeight="1" x14ac:dyDescent="0.15">
      <c r="M429" s="129" t="str">
        <f t="shared" si="124"/>
        <v/>
      </c>
      <c r="N429" s="129" t="str">
        <f t="shared" si="125"/>
        <v/>
      </c>
      <c r="O429" s="129" t="e">
        <f t="shared" si="126"/>
        <v>#VALUE!</v>
      </c>
      <c r="P429" s="130">
        <f t="shared" si="127"/>
        <v>0</v>
      </c>
      <c r="Q429" s="130" t="e">
        <f>VLOOKUP(T429,Tableau!C:E,3,0)</f>
        <v>#N/A</v>
      </c>
      <c r="R429" s="130" t="e">
        <f>VLOOKUP(T429,Tableau!C:G,5,0)</f>
        <v>#N/A</v>
      </c>
      <c r="S429" s="131" t="str">
        <f t="shared" si="128"/>
        <v/>
      </c>
      <c r="T429" s="131" t="str">
        <f t="shared" si="129"/>
        <v/>
      </c>
    </row>
    <row r="430" spans="13:20" ht="14.25" customHeight="1" x14ac:dyDescent="0.15">
      <c r="M430" s="129" t="str">
        <f t="shared" si="124"/>
        <v/>
      </c>
      <c r="N430" s="129" t="str">
        <f t="shared" si="125"/>
        <v/>
      </c>
      <c r="O430" s="129" t="e">
        <f t="shared" si="126"/>
        <v>#VALUE!</v>
      </c>
      <c r="P430" s="130">
        <f t="shared" si="127"/>
        <v>0</v>
      </c>
      <c r="Q430" s="130" t="e">
        <f>VLOOKUP(T430,Tableau!C:E,3,0)</f>
        <v>#N/A</v>
      </c>
      <c r="R430" s="130" t="e">
        <f>VLOOKUP(T430,Tableau!C:G,5,0)</f>
        <v>#N/A</v>
      </c>
      <c r="S430" s="131" t="str">
        <f t="shared" si="128"/>
        <v/>
      </c>
      <c r="T430" s="131" t="str">
        <f t="shared" si="129"/>
        <v/>
      </c>
    </row>
    <row r="431" spans="13:20" ht="14.25" customHeight="1" x14ac:dyDescent="0.15">
      <c r="M431" s="129" t="str">
        <f t="shared" si="124"/>
        <v/>
      </c>
      <c r="N431" s="129" t="str">
        <f t="shared" si="125"/>
        <v/>
      </c>
      <c r="O431" s="129" t="e">
        <f t="shared" si="126"/>
        <v>#VALUE!</v>
      </c>
      <c r="P431" s="130">
        <f t="shared" si="127"/>
        <v>0</v>
      </c>
      <c r="Q431" s="130" t="e">
        <f>VLOOKUP(T431,Tableau!C:E,3,0)</f>
        <v>#N/A</v>
      </c>
      <c r="R431" s="130" t="e">
        <f>VLOOKUP(T431,Tableau!C:G,5,0)</f>
        <v>#N/A</v>
      </c>
      <c r="S431" s="131" t="str">
        <f t="shared" si="128"/>
        <v/>
      </c>
      <c r="T431" s="131" t="str">
        <f t="shared" si="129"/>
        <v/>
      </c>
    </row>
    <row r="432" spans="13:20" ht="14.25" customHeight="1" x14ac:dyDescent="0.15">
      <c r="M432" s="129" t="str">
        <f t="shared" si="124"/>
        <v/>
      </c>
      <c r="N432" s="129" t="str">
        <f t="shared" si="125"/>
        <v/>
      </c>
      <c r="O432" s="129" t="e">
        <f t="shared" si="126"/>
        <v>#VALUE!</v>
      </c>
      <c r="P432" s="130">
        <f t="shared" si="127"/>
        <v>0</v>
      </c>
      <c r="Q432" s="130" t="e">
        <f>VLOOKUP(T432,Tableau!C:E,3,0)</f>
        <v>#N/A</v>
      </c>
      <c r="R432" s="130" t="e">
        <f>VLOOKUP(T432,Tableau!C:G,5,0)</f>
        <v>#N/A</v>
      </c>
      <c r="S432" s="131" t="str">
        <f t="shared" si="128"/>
        <v/>
      </c>
      <c r="T432" s="131" t="str">
        <f t="shared" si="129"/>
        <v/>
      </c>
    </row>
    <row r="433" spans="13:20" ht="14.25" customHeight="1" x14ac:dyDescent="0.15">
      <c r="M433" s="129" t="str">
        <f t="shared" si="124"/>
        <v/>
      </c>
      <c r="N433" s="129" t="str">
        <f t="shared" si="125"/>
        <v/>
      </c>
      <c r="O433" s="129" t="e">
        <f t="shared" si="126"/>
        <v>#VALUE!</v>
      </c>
      <c r="P433" s="130">
        <f t="shared" si="127"/>
        <v>0</v>
      </c>
      <c r="Q433" s="130" t="e">
        <f>VLOOKUP(T433,Tableau!C:E,3,0)</f>
        <v>#N/A</v>
      </c>
      <c r="R433" s="130" t="e">
        <f>VLOOKUP(T433,Tableau!C:G,5,0)</f>
        <v>#N/A</v>
      </c>
      <c r="S433" s="131" t="str">
        <f t="shared" si="128"/>
        <v/>
      </c>
      <c r="T433" s="131" t="str">
        <f t="shared" si="129"/>
        <v/>
      </c>
    </row>
    <row r="434" spans="13:20" ht="14.25" customHeight="1" x14ac:dyDescent="0.15">
      <c r="M434" s="129" t="str">
        <f t="shared" si="124"/>
        <v/>
      </c>
      <c r="N434" s="129" t="str">
        <f t="shared" si="125"/>
        <v/>
      </c>
      <c r="O434" s="129" t="e">
        <f t="shared" si="126"/>
        <v>#VALUE!</v>
      </c>
      <c r="P434" s="130">
        <f t="shared" si="127"/>
        <v>0</v>
      </c>
      <c r="Q434" s="130" t="e">
        <f>VLOOKUP(T434,Tableau!C:E,3,0)</f>
        <v>#N/A</v>
      </c>
      <c r="R434" s="130" t="e">
        <f>VLOOKUP(T434,Tableau!C:G,5,0)</f>
        <v>#N/A</v>
      </c>
      <c r="S434" s="131" t="str">
        <f t="shared" si="128"/>
        <v/>
      </c>
      <c r="T434" s="131" t="str">
        <f t="shared" si="129"/>
        <v/>
      </c>
    </row>
    <row r="435" spans="13:20" ht="14.25" customHeight="1" x14ac:dyDescent="0.15">
      <c r="M435" s="129" t="str">
        <f t="shared" si="124"/>
        <v/>
      </c>
      <c r="N435" s="129" t="str">
        <f t="shared" si="125"/>
        <v/>
      </c>
      <c r="O435" s="129" t="e">
        <f t="shared" si="126"/>
        <v>#VALUE!</v>
      </c>
      <c r="P435" s="130">
        <f t="shared" si="127"/>
        <v>0</v>
      </c>
      <c r="Q435" s="130" t="e">
        <f>VLOOKUP(T435,Tableau!C:E,3,0)</f>
        <v>#N/A</v>
      </c>
      <c r="R435" s="130" t="e">
        <f>VLOOKUP(T435,Tableau!C:G,5,0)</f>
        <v>#N/A</v>
      </c>
      <c r="S435" s="131" t="str">
        <f t="shared" si="128"/>
        <v/>
      </c>
      <c r="T435" s="131" t="str">
        <f t="shared" si="129"/>
        <v/>
      </c>
    </row>
    <row r="436" spans="13:20" ht="14.25" customHeight="1" x14ac:dyDescent="0.15">
      <c r="M436" s="129" t="str">
        <f t="shared" si="124"/>
        <v/>
      </c>
      <c r="N436" s="129" t="str">
        <f t="shared" si="125"/>
        <v/>
      </c>
      <c r="O436" s="129" t="e">
        <f t="shared" si="126"/>
        <v>#VALUE!</v>
      </c>
      <c r="P436" s="130">
        <f t="shared" si="127"/>
        <v>0</v>
      </c>
      <c r="Q436" s="130" t="e">
        <f>VLOOKUP(T436,Tableau!C:E,3,0)</f>
        <v>#N/A</v>
      </c>
      <c r="R436" s="130" t="e">
        <f>VLOOKUP(T436,Tableau!C:G,5,0)</f>
        <v>#N/A</v>
      </c>
      <c r="S436" s="131" t="str">
        <f t="shared" si="128"/>
        <v/>
      </c>
      <c r="T436" s="131" t="str">
        <f t="shared" si="129"/>
        <v/>
      </c>
    </row>
    <row r="437" spans="13:20" ht="14.25" customHeight="1" x14ac:dyDescent="0.15">
      <c r="M437" s="129" t="str">
        <f t="shared" si="124"/>
        <v/>
      </c>
      <c r="N437" s="129" t="str">
        <f t="shared" si="125"/>
        <v/>
      </c>
      <c r="O437" s="129" t="e">
        <f t="shared" si="126"/>
        <v>#VALUE!</v>
      </c>
      <c r="P437" s="130">
        <f t="shared" si="127"/>
        <v>0</v>
      </c>
      <c r="Q437" s="130" t="e">
        <f>VLOOKUP(T437,Tableau!C:E,3,0)</f>
        <v>#N/A</v>
      </c>
      <c r="R437" s="130" t="e">
        <f>VLOOKUP(T437,Tableau!C:G,5,0)</f>
        <v>#N/A</v>
      </c>
      <c r="S437" s="131" t="str">
        <f t="shared" si="128"/>
        <v/>
      </c>
      <c r="T437" s="131" t="str">
        <f t="shared" si="129"/>
        <v/>
      </c>
    </row>
    <row r="438" spans="13:20" ht="14.25" customHeight="1" x14ac:dyDescent="0.15">
      <c r="M438" s="129" t="str">
        <f t="shared" ref="M438:M501" si="130">A438&amp;S438</f>
        <v/>
      </c>
      <c r="N438" s="129" t="str">
        <f t="shared" ref="N438:N501" si="131">LEFT(A438,4)</f>
        <v/>
      </c>
      <c r="O438" s="129" t="e">
        <f t="shared" ref="O438:O501" si="132">VALUE(RIGHT(A438,2))</f>
        <v>#VALUE!</v>
      </c>
      <c r="P438" s="130">
        <f t="shared" ref="P438:P501" si="133">F438+G438+H438</f>
        <v>0</v>
      </c>
      <c r="Q438" s="130" t="e">
        <f>VLOOKUP(T438,Tableau!C:E,3,0)</f>
        <v>#N/A</v>
      </c>
      <c r="R438" s="130" t="e">
        <f>VLOOKUP(T438,Tableau!C:G,5,0)</f>
        <v>#N/A</v>
      </c>
      <c r="S438" s="131" t="str">
        <f t="shared" ref="S438:S501" si="134">LEFT(D438,1)</f>
        <v/>
      </c>
      <c r="T438" s="131" t="str">
        <f t="shared" ref="T438:T501" si="135">LEFT(D438,3)</f>
        <v/>
      </c>
    </row>
    <row r="439" spans="13:20" ht="14.25" customHeight="1" x14ac:dyDescent="0.15">
      <c r="M439" s="129" t="str">
        <f t="shared" si="130"/>
        <v/>
      </c>
      <c r="N439" s="129" t="str">
        <f t="shared" si="131"/>
        <v/>
      </c>
      <c r="O439" s="129" t="e">
        <f t="shared" si="132"/>
        <v>#VALUE!</v>
      </c>
      <c r="P439" s="130">
        <f t="shared" si="133"/>
        <v>0</v>
      </c>
      <c r="Q439" s="130" t="e">
        <f>VLOOKUP(T439,Tableau!C:E,3,0)</f>
        <v>#N/A</v>
      </c>
      <c r="R439" s="130" t="e">
        <f>VLOOKUP(T439,Tableau!C:G,5,0)</f>
        <v>#N/A</v>
      </c>
      <c r="S439" s="131" t="str">
        <f t="shared" si="134"/>
        <v/>
      </c>
      <c r="T439" s="131" t="str">
        <f t="shared" si="135"/>
        <v/>
      </c>
    </row>
    <row r="440" spans="13:20" ht="14.25" customHeight="1" x14ac:dyDescent="0.15">
      <c r="M440" s="129" t="str">
        <f t="shared" si="130"/>
        <v/>
      </c>
      <c r="N440" s="129" t="str">
        <f t="shared" si="131"/>
        <v/>
      </c>
      <c r="O440" s="129" t="e">
        <f t="shared" si="132"/>
        <v>#VALUE!</v>
      </c>
      <c r="P440" s="130">
        <f t="shared" si="133"/>
        <v>0</v>
      </c>
      <c r="Q440" s="130" t="e">
        <f>VLOOKUP(T440,Tableau!C:E,3,0)</f>
        <v>#N/A</v>
      </c>
      <c r="R440" s="130" t="e">
        <f>VLOOKUP(T440,Tableau!C:G,5,0)</f>
        <v>#N/A</v>
      </c>
      <c r="S440" s="131" t="str">
        <f t="shared" si="134"/>
        <v/>
      </c>
      <c r="T440" s="131" t="str">
        <f t="shared" si="135"/>
        <v/>
      </c>
    </row>
    <row r="441" spans="13:20" ht="14.25" customHeight="1" x14ac:dyDescent="0.15">
      <c r="M441" s="129" t="str">
        <f t="shared" si="130"/>
        <v/>
      </c>
      <c r="N441" s="129" t="str">
        <f t="shared" si="131"/>
        <v/>
      </c>
      <c r="O441" s="129" t="e">
        <f t="shared" si="132"/>
        <v>#VALUE!</v>
      </c>
      <c r="P441" s="130">
        <f t="shared" si="133"/>
        <v>0</v>
      </c>
      <c r="Q441" s="130" t="e">
        <f>VLOOKUP(T441,Tableau!C:E,3,0)</f>
        <v>#N/A</v>
      </c>
      <c r="R441" s="130" t="e">
        <f>VLOOKUP(T441,Tableau!C:G,5,0)</f>
        <v>#N/A</v>
      </c>
      <c r="S441" s="131" t="str">
        <f t="shared" si="134"/>
        <v/>
      </c>
      <c r="T441" s="131" t="str">
        <f t="shared" si="135"/>
        <v/>
      </c>
    </row>
    <row r="442" spans="13:20" ht="14.25" customHeight="1" x14ac:dyDescent="0.15">
      <c r="M442" s="129" t="str">
        <f t="shared" si="130"/>
        <v/>
      </c>
      <c r="N442" s="129" t="str">
        <f t="shared" si="131"/>
        <v/>
      </c>
      <c r="O442" s="129" t="e">
        <f t="shared" si="132"/>
        <v>#VALUE!</v>
      </c>
      <c r="P442" s="130">
        <f t="shared" si="133"/>
        <v>0</v>
      </c>
      <c r="Q442" s="130" t="e">
        <f>VLOOKUP(T442,Tableau!C:E,3,0)</f>
        <v>#N/A</v>
      </c>
      <c r="R442" s="130" t="e">
        <f>VLOOKUP(T442,Tableau!C:G,5,0)</f>
        <v>#N/A</v>
      </c>
      <c r="S442" s="131" t="str">
        <f t="shared" si="134"/>
        <v/>
      </c>
      <c r="T442" s="131" t="str">
        <f t="shared" si="135"/>
        <v/>
      </c>
    </row>
    <row r="443" spans="13:20" ht="14.25" customHeight="1" x14ac:dyDescent="0.15">
      <c r="M443" s="129" t="str">
        <f t="shared" si="130"/>
        <v/>
      </c>
      <c r="N443" s="129" t="str">
        <f t="shared" si="131"/>
        <v/>
      </c>
      <c r="O443" s="129" t="e">
        <f t="shared" si="132"/>
        <v>#VALUE!</v>
      </c>
      <c r="P443" s="130">
        <f t="shared" si="133"/>
        <v>0</v>
      </c>
      <c r="Q443" s="130" t="e">
        <f>VLOOKUP(T443,Tableau!C:E,3,0)</f>
        <v>#N/A</v>
      </c>
      <c r="R443" s="130" t="e">
        <f>VLOOKUP(T443,Tableau!C:G,5,0)</f>
        <v>#N/A</v>
      </c>
      <c r="S443" s="131" t="str">
        <f t="shared" si="134"/>
        <v/>
      </c>
      <c r="T443" s="131" t="str">
        <f t="shared" si="135"/>
        <v/>
      </c>
    </row>
    <row r="444" spans="13:20" ht="14.25" customHeight="1" x14ac:dyDescent="0.15">
      <c r="M444" s="129" t="str">
        <f t="shared" si="130"/>
        <v/>
      </c>
      <c r="N444" s="129" t="str">
        <f t="shared" si="131"/>
        <v/>
      </c>
      <c r="O444" s="129" t="e">
        <f t="shared" si="132"/>
        <v>#VALUE!</v>
      </c>
      <c r="P444" s="130">
        <f t="shared" si="133"/>
        <v>0</v>
      </c>
      <c r="Q444" s="130" t="e">
        <f>VLOOKUP(T444,Tableau!C:E,3,0)</f>
        <v>#N/A</v>
      </c>
      <c r="R444" s="130" t="e">
        <f>VLOOKUP(T444,Tableau!C:G,5,0)</f>
        <v>#N/A</v>
      </c>
      <c r="S444" s="131" t="str">
        <f t="shared" si="134"/>
        <v/>
      </c>
      <c r="T444" s="131" t="str">
        <f t="shared" si="135"/>
        <v/>
      </c>
    </row>
    <row r="445" spans="13:20" ht="14.25" customHeight="1" x14ac:dyDescent="0.15">
      <c r="M445" s="129" t="str">
        <f t="shared" si="130"/>
        <v/>
      </c>
      <c r="N445" s="129" t="str">
        <f t="shared" si="131"/>
        <v/>
      </c>
      <c r="O445" s="129" t="e">
        <f t="shared" si="132"/>
        <v>#VALUE!</v>
      </c>
      <c r="P445" s="130">
        <f t="shared" si="133"/>
        <v>0</v>
      </c>
      <c r="Q445" s="130" t="e">
        <f>VLOOKUP(T445,Tableau!C:E,3,0)</f>
        <v>#N/A</v>
      </c>
      <c r="R445" s="130" t="e">
        <f>VLOOKUP(T445,Tableau!C:G,5,0)</f>
        <v>#N/A</v>
      </c>
      <c r="S445" s="131" t="str">
        <f t="shared" si="134"/>
        <v/>
      </c>
      <c r="T445" s="131" t="str">
        <f t="shared" si="135"/>
        <v/>
      </c>
    </row>
    <row r="446" spans="13:20" ht="14.25" customHeight="1" x14ac:dyDescent="0.15">
      <c r="M446" s="129" t="str">
        <f t="shared" si="130"/>
        <v/>
      </c>
      <c r="N446" s="129" t="str">
        <f t="shared" si="131"/>
        <v/>
      </c>
      <c r="O446" s="129" t="e">
        <f t="shared" si="132"/>
        <v>#VALUE!</v>
      </c>
      <c r="P446" s="130">
        <f t="shared" si="133"/>
        <v>0</v>
      </c>
      <c r="Q446" s="130" t="e">
        <f>VLOOKUP(T446,Tableau!C:E,3,0)</f>
        <v>#N/A</v>
      </c>
      <c r="R446" s="130" t="e">
        <f>VLOOKUP(T446,Tableau!C:G,5,0)</f>
        <v>#N/A</v>
      </c>
      <c r="S446" s="131" t="str">
        <f t="shared" si="134"/>
        <v/>
      </c>
      <c r="T446" s="131" t="str">
        <f t="shared" si="135"/>
        <v/>
      </c>
    </row>
    <row r="447" spans="13:20" ht="14.25" customHeight="1" x14ac:dyDescent="0.15">
      <c r="M447" s="129" t="str">
        <f t="shared" si="130"/>
        <v/>
      </c>
      <c r="N447" s="129" t="str">
        <f t="shared" si="131"/>
        <v/>
      </c>
      <c r="O447" s="129" t="e">
        <f t="shared" si="132"/>
        <v>#VALUE!</v>
      </c>
      <c r="P447" s="130">
        <f t="shared" si="133"/>
        <v>0</v>
      </c>
      <c r="Q447" s="130" t="e">
        <f>VLOOKUP(T447,Tableau!C:E,3,0)</f>
        <v>#N/A</v>
      </c>
      <c r="R447" s="130" t="e">
        <f>VLOOKUP(T447,Tableau!C:G,5,0)</f>
        <v>#N/A</v>
      </c>
      <c r="S447" s="131" t="str">
        <f t="shared" si="134"/>
        <v/>
      </c>
      <c r="T447" s="131" t="str">
        <f t="shared" si="135"/>
        <v/>
      </c>
    </row>
    <row r="448" spans="13:20" ht="14.25" customHeight="1" x14ac:dyDescent="0.15">
      <c r="M448" s="129" t="str">
        <f t="shared" si="130"/>
        <v/>
      </c>
      <c r="N448" s="129" t="str">
        <f t="shared" si="131"/>
        <v/>
      </c>
      <c r="O448" s="129" t="e">
        <f t="shared" si="132"/>
        <v>#VALUE!</v>
      </c>
      <c r="P448" s="130">
        <f t="shared" si="133"/>
        <v>0</v>
      </c>
      <c r="Q448" s="130" t="e">
        <f>VLOOKUP(T448,Tableau!C:E,3,0)</f>
        <v>#N/A</v>
      </c>
      <c r="R448" s="130" t="e">
        <f>VLOOKUP(T448,Tableau!C:G,5,0)</f>
        <v>#N/A</v>
      </c>
      <c r="S448" s="131" t="str">
        <f t="shared" si="134"/>
        <v/>
      </c>
      <c r="T448" s="131" t="str">
        <f t="shared" si="135"/>
        <v/>
      </c>
    </row>
    <row r="449" spans="13:20" ht="14.25" customHeight="1" x14ac:dyDescent="0.15">
      <c r="M449" s="129" t="str">
        <f t="shared" si="130"/>
        <v/>
      </c>
      <c r="N449" s="129" t="str">
        <f t="shared" si="131"/>
        <v/>
      </c>
      <c r="O449" s="129" t="e">
        <f t="shared" si="132"/>
        <v>#VALUE!</v>
      </c>
      <c r="P449" s="130">
        <f t="shared" si="133"/>
        <v>0</v>
      </c>
      <c r="Q449" s="130" t="e">
        <f>VLOOKUP(T449,Tableau!C:E,3,0)</f>
        <v>#N/A</v>
      </c>
      <c r="R449" s="130" t="e">
        <f>VLOOKUP(T449,Tableau!C:G,5,0)</f>
        <v>#N/A</v>
      </c>
      <c r="S449" s="131" t="str">
        <f t="shared" si="134"/>
        <v/>
      </c>
      <c r="T449" s="131" t="str">
        <f t="shared" si="135"/>
        <v/>
      </c>
    </row>
    <row r="450" spans="13:20" ht="14.25" customHeight="1" x14ac:dyDescent="0.15">
      <c r="M450" s="129" t="str">
        <f t="shared" si="130"/>
        <v/>
      </c>
      <c r="N450" s="129" t="str">
        <f t="shared" si="131"/>
        <v/>
      </c>
      <c r="O450" s="129" t="e">
        <f t="shared" si="132"/>
        <v>#VALUE!</v>
      </c>
      <c r="P450" s="130">
        <f t="shared" si="133"/>
        <v>0</v>
      </c>
      <c r="Q450" s="130" t="e">
        <f>VLOOKUP(T450,Tableau!C:E,3,0)</f>
        <v>#N/A</v>
      </c>
      <c r="R450" s="130" t="e">
        <f>VLOOKUP(T450,Tableau!C:G,5,0)</f>
        <v>#N/A</v>
      </c>
      <c r="S450" s="131" t="str">
        <f t="shared" si="134"/>
        <v/>
      </c>
      <c r="T450" s="131" t="str">
        <f t="shared" si="135"/>
        <v/>
      </c>
    </row>
    <row r="451" spans="13:20" ht="14.25" customHeight="1" x14ac:dyDescent="0.15">
      <c r="M451" s="129" t="str">
        <f t="shared" si="130"/>
        <v/>
      </c>
      <c r="N451" s="129" t="str">
        <f t="shared" si="131"/>
        <v/>
      </c>
      <c r="O451" s="129" t="e">
        <f t="shared" si="132"/>
        <v>#VALUE!</v>
      </c>
      <c r="P451" s="130">
        <f t="shared" si="133"/>
        <v>0</v>
      </c>
      <c r="Q451" s="130" t="e">
        <f>VLOOKUP(T451,Tableau!C:E,3,0)</f>
        <v>#N/A</v>
      </c>
      <c r="R451" s="130" t="e">
        <f>VLOOKUP(T451,Tableau!C:G,5,0)</f>
        <v>#N/A</v>
      </c>
      <c r="S451" s="131" t="str">
        <f t="shared" si="134"/>
        <v/>
      </c>
      <c r="T451" s="131" t="str">
        <f t="shared" si="135"/>
        <v/>
      </c>
    </row>
    <row r="452" spans="13:20" ht="14.25" customHeight="1" x14ac:dyDescent="0.15">
      <c r="M452" s="129" t="str">
        <f t="shared" si="130"/>
        <v/>
      </c>
      <c r="N452" s="129" t="str">
        <f t="shared" si="131"/>
        <v/>
      </c>
      <c r="O452" s="129" t="e">
        <f t="shared" si="132"/>
        <v>#VALUE!</v>
      </c>
      <c r="P452" s="130">
        <f t="shared" si="133"/>
        <v>0</v>
      </c>
      <c r="Q452" s="130" t="e">
        <f>VLOOKUP(T452,Tableau!C:E,3,0)</f>
        <v>#N/A</v>
      </c>
      <c r="R452" s="130" t="e">
        <f>VLOOKUP(T452,Tableau!C:G,5,0)</f>
        <v>#N/A</v>
      </c>
      <c r="S452" s="131" t="str">
        <f t="shared" si="134"/>
        <v/>
      </c>
      <c r="T452" s="131" t="str">
        <f t="shared" si="135"/>
        <v/>
      </c>
    </row>
    <row r="453" spans="13:20" ht="14.25" customHeight="1" x14ac:dyDescent="0.15">
      <c r="M453" s="129" t="str">
        <f t="shared" si="130"/>
        <v/>
      </c>
      <c r="N453" s="129" t="str">
        <f t="shared" si="131"/>
        <v/>
      </c>
      <c r="O453" s="129" t="e">
        <f t="shared" si="132"/>
        <v>#VALUE!</v>
      </c>
      <c r="P453" s="130">
        <f t="shared" si="133"/>
        <v>0</v>
      </c>
      <c r="Q453" s="130" t="e">
        <f>VLOOKUP(T453,Tableau!C:E,3,0)</f>
        <v>#N/A</v>
      </c>
      <c r="R453" s="130" t="e">
        <f>VLOOKUP(T453,Tableau!C:G,5,0)</f>
        <v>#N/A</v>
      </c>
      <c r="S453" s="131" t="str">
        <f t="shared" si="134"/>
        <v/>
      </c>
      <c r="T453" s="131" t="str">
        <f t="shared" si="135"/>
        <v/>
      </c>
    </row>
    <row r="454" spans="13:20" ht="14.25" customHeight="1" x14ac:dyDescent="0.15">
      <c r="M454" s="129" t="str">
        <f t="shared" si="130"/>
        <v/>
      </c>
      <c r="N454" s="129" t="str">
        <f t="shared" si="131"/>
        <v/>
      </c>
      <c r="O454" s="129" t="e">
        <f t="shared" si="132"/>
        <v>#VALUE!</v>
      </c>
      <c r="P454" s="130">
        <f t="shared" si="133"/>
        <v>0</v>
      </c>
      <c r="Q454" s="130" t="e">
        <f>VLOOKUP(T454,Tableau!C:E,3,0)</f>
        <v>#N/A</v>
      </c>
      <c r="R454" s="130" t="e">
        <f>VLOOKUP(T454,Tableau!C:G,5,0)</f>
        <v>#N/A</v>
      </c>
      <c r="S454" s="131" t="str">
        <f t="shared" si="134"/>
        <v/>
      </c>
      <c r="T454" s="131" t="str">
        <f t="shared" si="135"/>
        <v/>
      </c>
    </row>
    <row r="455" spans="13:20" ht="14.25" customHeight="1" x14ac:dyDescent="0.15">
      <c r="M455" s="129" t="str">
        <f t="shared" si="130"/>
        <v/>
      </c>
      <c r="N455" s="129" t="str">
        <f t="shared" si="131"/>
        <v/>
      </c>
      <c r="O455" s="129" t="e">
        <f t="shared" si="132"/>
        <v>#VALUE!</v>
      </c>
      <c r="P455" s="130">
        <f t="shared" si="133"/>
        <v>0</v>
      </c>
      <c r="Q455" s="130" t="e">
        <f>VLOOKUP(T455,Tableau!C:E,3,0)</f>
        <v>#N/A</v>
      </c>
      <c r="R455" s="130" t="e">
        <f>VLOOKUP(T455,Tableau!C:G,5,0)</f>
        <v>#N/A</v>
      </c>
      <c r="S455" s="131" t="str">
        <f t="shared" si="134"/>
        <v/>
      </c>
      <c r="T455" s="131" t="str">
        <f t="shared" si="135"/>
        <v/>
      </c>
    </row>
    <row r="456" spans="13:20" ht="14.25" customHeight="1" x14ac:dyDescent="0.15">
      <c r="M456" s="129" t="str">
        <f t="shared" si="130"/>
        <v/>
      </c>
      <c r="N456" s="129" t="str">
        <f t="shared" si="131"/>
        <v/>
      </c>
      <c r="O456" s="129" t="e">
        <f t="shared" si="132"/>
        <v>#VALUE!</v>
      </c>
      <c r="P456" s="130">
        <f t="shared" si="133"/>
        <v>0</v>
      </c>
      <c r="Q456" s="130" t="e">
        <f>VLOOKUP(T456,Tableau!C:E,3,0)</f>
        <v>#N/A</v>
      </c>
      <c r="R456" s="130" t="e">
        <f>VLOOKUP(T456,Tableau!C:G,5,0)</f>
        <v>#N/A</v>
      </c>
      <c r="S456" s="131" t="str">
        <f t="shared" si="134"/>
        <v/>
      </c>
      <c r="T456" s="131" t="str">
        <f t="shared" si="135"/>
        <v/>
      </c>
    </row>
    <row r="457" spans="13:20" ht="14.25" customHeight="1" x14ac:dyDescent="0.15">
      <c r="M457" s="129" t="str">
        <f t="shared" si="130"/>
        <v/>
      </c>
      <c r="N457" s="129" t="str">
        <f t="shared" si="131"/>
        <v/>
      </c>
      <c r="O457" s="129" t="e">
        <f t="shared" si="132"/>
        <v>#VALUE!</v>
      </c>
      <c r="P457" s="130">
        <f t="shared" si="133"/>
        <v>0</v>
      </c>
      <c r="Q457" s="130" t="e">
        <f>VLOOKUP(T457,Tableau!C:E,3,0)</f>
        <v>#N/A</v>
      </c>
      <c r="R457" s="130" t="e">
        <f>VLOOKUP(T457,Tableau!C:G,5,0)</f>
        <v>#N/A</v>
      </c>
      <c r="S457" s="131" t="str">
        <f t="shared" si="134"/>
        <v/>
      </c>
      <c r="T457" s="131" t="str">
        <f t="shared" si="135"/>
        <v/>
      </c>
    </row>
    <row r="458" spans="13:20" ht="14.25" customHeight="1" x14ac:dyDescent="0.15">
      <c r="M458" s="129" t="str">
        <f t="shared" si="130"/>
        <v/>
      </c>
      <c r="N458" s="129" t="str">
        <f t="shared" si="131"/>
        <v/>
      </c>
      <c r="O458" s="129" t="e">
        <f t="shared" si="132"/>
        <v>#VALUE!</v>
      </c>
      <c r="P458" s="130">
        <f t="shared" si="133"/>
        <v>0</v>
      </c>
      <c r="Q458" s="130" t="e">
        <f>VLOOKUP(T458,Tableau!C:E,3,0)</f>
        <v>#N/A</v>
      </c>
      <c r="R458" s="130" t="e">
        <f>VLOOKUP(T458,Tableau!C:G,5,0)</f>
        <v>#N/A</v>
      </c>
      <c r="S458" s="131" t="str">
        <f t="shared" si="134"/>
        <v/>
      </c>
      <c r="T458" s="131" t="str">
        <f t="shared" si="135"/>
        <v/>
      </c>
    </row>
    <row r="459" spans="13:20" ht="14.25" customHeight="1" x14ac:dyDescent="0.15">
      <c r="M459" s="129" t="str">
        <f t="shared" si="130"/>
        <v/>
      </c>
      <c r="N459" s="129" t="str">
        <f t="shared" si="131"/>
        <v/>
      </c>
      <c r="O459" s="129" t="e">
        <f t="shared" si="132"/>
        <v>#VALUE!</v>
      </c>
      <c r="P459" s="130">
        <f t="shared" si="133"/>
        <v>0</v>
      </c>
      <c r="Q459" s="130" t="e">
        <f>VLOOKUP(T459,Tableau!C:E,3,0)</f>
        <v>#N/A</v>
      </c>
      <c r="R459" s="130" t="e">
        <f>VLOOKUP(T459,Tableau!C:G,5,0)</f>
        <v>#N/A</v>
      </c>
      <c r="S459" s="131" t="str">
        <f t="shared" si="134"/>
        <v/>
      </c>
      <c r="T459" s="131" t="str">
        <f t="shared" si="135"/>
        <v/>
      </c>
    </row>
    <row r="460" spans="13:20" ht="14.25" customHeight="1" x14ac:dyDescent="0.15">
      <c r="M460" s="129" t="str">
        <f t="shared" si="130"/>
        <v/>
      </c>
      <c r="N460" s="129" t="str">
        <f t="shared" si="131"/>
        <v/>
      </c>
      <c r="O460" s="129" t="e">
        <f t="shared" si="132"/>
        <v>#VALUE!</v>
      </c>
      <c r="P460" s="130">
        <f t="shared" si="133"/>
        <v>0</v>
      </c>
      <c r="Q460" s="130" t="e">
        <f>VLOOKUP(T460,Tableau!C:E,3,0)</f>
        <v>#N/A</v>
      </c>
      <c r="R460" s="130" t="e">
        <f>VLOOKUP(T460,Tableau!C:G,5,0)</f>
        <v>#N/A</v>
      </c>
      <c r="S460" s="131" t="str">
        <f t="shared" si="134"/>
        <v/>
      </c>
      <c r="T460" s="131" t="str">
        <f t="shared" si="135"/>
        <v/>
      </c>
    </row>
    <row r="461" spans="13:20" ht="14.25" customHeight="1" x14ac:dyDescent="0.15">
      <c r="M461" s="129" t="str">
        <f t="shared" si="130"/>
        <v/>
      </c>
      <c r="N461" s="129" t="str">
        <f t="shared" si="131"/>
        <v/>
      </c>
      <c r="O461" s="129" t="e">
        <f t="shared" si="132"/>
        <v>#VALUE!</v>
      </c>
      <c r="P461" s="130">
        <f t="shared" si="133"/>
        <v>0</v>
      </c>
      <c r="Q461" s="130" t="e">
        <f>VLOOKUP(T461,Tableau!C:E,3,0)</f>
        <v>#N/A</v>
      </c>
      <c r="R461" s="130" t="e">
        <f>VLOOKUP(T461,Tableau!C:G,5,0)</f>
        <v>#N/A</v>
      </c>
      <c r="S461" s="131" t="str">
        <f t="shared" si="134"/>
        <v/>
      </c>
      <c r="T461" s="131" t="str">
        <f t="shared" si="135"/>
        <v/>
      </c>
    </row>
    <row r="462" spans="13:20" ht="14.25" customHeight="1" x14ac:dyDescent="0.15">
      <c r="M462" s="129" t="str">
        <f t="shared" si="130"/>
        <v/>
      </c>
      <c r="N462" s="129" t="str">
        <f t="shared" si="131"/>
        <v/>
      </c>
      <c r="O462" s="129" t="e">
        <f t="shared" si="132"/>
        <v>#VALUE!</v>
      </c>
      <c r="P462" s="130">
        <f t="shared" si="133"/>
        <v>0</v>
      </c>
      <c r="Q462" s="130" t="e">
        <f>VLOOKUP(T462,Tableau!C:E,3,0)</f>
        <v>#N/A</v>
      </c>
      <c r="R462" s="130" t="e">
        <f>VLOOKUP(T462,Tableau!C:G,5,0)</f>
        <v>#N/A</v>
      </c>
      <c r="S462" s="131" t="str">
        <f t="shared" si="134"/>
        <v/>
      </c>
      <c r="T462" s="131" t="str">
        <f t="shared" si="135"/>
        <v/>
      </c>
    </row>
    <row r="463" spans="13:20" ht="14.25" customHeight="1" x14ac:dyDescent="0.15">
      <c r="M463" s="129" t="str">
        <f t="shared" si="130"/>
        <v/>
      </c>
      <c r="N463" s="129" t="str">
        <f t="shared" si="131"/>
        <v/>
      </c>
      <c r="O463" s="129" t="e">
        <f t="shared" si="132"/>
        <v>#VALUE!</v>
      </c>
      <c r="P463" s="130">
        <f t="shared" si="133"/>
        <v>0</v>
      </c>
      <c r="Q463" s="130" t="e">
        <f>VLOOKUP(T463,Tableau!C:E,3,0)</f>
        <v>#N/A</v>
      </c>
      <c r="R463" s="130" t="e">
        <f>VLOOKUP(T463,Tableau!C:G,5,0)</f>
        <v>#N/A</v>
      </c>
      <c r="S463" s="131" t="str">
        <f t="shared" si="134"/>
        <v/>
      </c>
      <c r="T463" s="131" t="str">
        <f t="shared" si="135"/>
        <v/>
      </c>
    </row>
    <row r="464" spans="13:20" ht="14.25" customHeight="1" x14ac:dyDescent="0.15">
      <c r="M464" s="129" t="str">
        <f t="shared" si="130"/>
        <v/>
      </c>
      <c r="N464" s="129" t="str">
        <f t="shared" si="131"/>
        <v/>
      </c>
      <c r="O464" s="129" t="e">
        <f t="shared" si="132"/>
        <v>#VALUE!</v>
      </c>
      <c r="P464" s="130">
        <f t="shared" si="133"/>
        <v>0</v>
      </c>
      <c r="Q464" s="130" t="e">
        <f>VLOOKUP(T464,Tableau!C:E,3,0)</f>
        <v>#N/A</v>
      </c>
      <c r="R464" s="130" t="e">
        <f>VLOOKUP(T464,Tableau!C:G,5,0)</f>
        <v>#N/A</v>
      </c>
      <c r="S464" s="131" t="str">
        <f t="shared" si="134"/>
        <v/>
      </c>
      <c r="T464" s="131" t="str">
        <f t="shared" si="135"/>
        <v/>
      </c>
    </row>
    <row r="465" spans="13:20" ht="14.25" customHeight="1" x14ac:dyDescent="0.15">
      <c r="M465" s="129" t="str">
        <f t="shared" si="130"/>
        <v/>
      </c>
      <c r="N465" s="129" t="str">
        <f t="shared" si="131"/>
        <v/>
      </c>
      <c r="O465" s="129" t="e">
        <f t="shared" si="132"/>
        <v>#VALUE!</v>
      </c>
      <c r="P465" s="130">
        <f t="shared" si="133"/>
        <v>0</v>
      </c>
      <c r="Q465" s="130" t="e">
        <f>VLOOKUP(T465,Tableau!C:E,3,0)</f>
        <v>#N/A</v>
      </c>
      <c r="R465" s="130" t="e">
        <f>VLOOKUP(T465,Tableau!C:G,5,0)</f>
        <v>#N/A</v>
      </c>
      <c r="S465" s="131" t="str">
        <f t="shared" si="134"/>
        <v/>
      </c>
      <c r="T465" s="131" t="str">
        <f t="shared" si="135"/>
        <v/>
      </c>
    </row>
    <row r="466" spans="13:20" ht="14.25" customHeight="1" x14ac:dyDescent="0.15">
      <c r="M466" s="129" t="str">
        <f t="shared" si="130"/>
        <v/>
      </c>
      <c r="N466" s="129" t="str">
        <f t="shared" si="131"/>
        <v/>
      </c>
      <c r="O466" s="129" t="e">
        <f t="shared" si="132"/>
        <v>#VALUE!</v>
      </c>
      <c r="P466" s="130">
        <f t="shared" si="133"/>
        <v>0</v>
      </c>
      <c r="Q466" s="130" t="e">
        <f>VLOOKUP(T466,Tableau!C:E,3,0)</f>
        <v>#N/A</v>
      </c>
      <c r="R466" s="130" t="e">
        <f>VLOOKUP(T466,Tableau!C:G,5,0)</f>
        <v>#N/A</v>
      </c>
      <c r="S466" s="131" t="str">
        <f t="shared" si="134"/>
        <v/>
      </c>
      <c r="T466" s="131" t="str">
        <f t="shared" si="135"/>
        <v/>
      </c>
    </row>
    <row r="467" spans="13:20" ht="14.25" customHeight="1" x14ac:dyDescent="0.15">
      <c r="M467" s="129" t="str">
        <f t="shared" si="130"/>
        <v/>
      </c>
      <c r="N467" s="129" t="str">
        <f t="shared" si="131"/>
        <v/>
      </c>
      <c r="O467" s="129" t="e">
        <f t="shared" si="132"/>
        <v>#VALUE!</v>
      </c>
      <c r="P467" s="130">
        <f t="shared" si="133"/>
        <v>0</v>
      </c>
      <c r="Q467" s="130" t="e">
        <f>VLOOKUP(T467,Tableau!C:E,3,0)</f>
        <v>#N/A</v>
      </c>
      <c r="R467" s="130" t="e">
        <f>VLOOKUP(T467,Tableau!C:G,5,0)</f>
        <v>#N/A</v>
      </c>
      <c r="S467" s="131" t="str">
        <f t="shared" si="134"/>
        <v/>
      </c>
      <c r="T467" s="131" t="str">
        <f t="shared" si="135"/>
        <v/>
      </c>
    </row>
    <row r="468" spans="13:20" ht="14.25" customHeight="1" x14ac:dyDescent="0.15">
      <c r="M468" s="129" t="str">
        <f t="shared" si="130"/>
        <v/>
      </c>
      <c r="N468" s="129" t="str">
        <f t="shared" si="131"/>
        <v/>
      </c>
      <c r="O468" s="129" t="e">
        <f t="shared" si="132"/>
        <v>#VALUE!</v>
      </c>
      <c r="P468" s="130">
        <f t="shared" si="133"/>
        <v>0</v>
      </c>
      <c r="Q468" s="130" t="e">
        <f>VLOOKUP(T468,Tableau!C:E,3,0)</f>
        <v>#N/A</v>
      </c>
      <c r="R468" s="130" t="e">
        <f>VLOOKUP(T468,Tableau!C:G,5,0)</f>
        <v>#N/A</v>
      </c>
      <c r="S468" s="131" t="str">
        <f t="shared" si="134"/>
        <v/>
      </c>
      <c r="T468" s="131" t="str">
        <f t="shared" si="135"/>
        <v/>
      </c>
    </row>
    <row r="469" spans="13:20" ht="14.25" customHeight="1" x14ac:dyDescent="0.15">
      <c r="M469" s="129" t="str">
        <f t="shared" si="130"/>
        <v/>
      </c>
      <c r="N469" s="129" t="str">
        <f t="shared" si="131"/>
        <v/>
      </c>
      <c r="O469" s="129" t="e">
        <f t="shared" si="132"/>
        <v>#VALUE!</v>
      </c>
      <c r="P469" s="130">
        <f t="shared" si="133"/>
        <v>0</v>
      </c>
      <c r="Q469" s="130" t="e">
        <f>VLOOKUP(T469,Tableau!C:E,3,0)</f>
        <v>#N/A</v>
      </c>
      <c r="R469" s="130" t="e">
        <f>VLOOKUP(T469,Tableau!C:G,5,0)</f>
        <v>#N/A</v>
      </c>
      <c r="S469" s="131" t="str">
        <f t="shared" si="134"/>
        <v/>
      </c>
      <c r="T469" s="131" t="str">
        <f t="shared" si="135"/>
        <v/>
      </c>
    </row>
    <row r="470" spans="13:20" ht="14.25" customHeight="1" x14ac:dyDescent="0.15">
      <c r="M470" s="129" t="str">
        <f t="shared" si="130"/>
        <v/>
      </c>
      <c r="N470" s="129" t="str">
        <f t="shared" si="131"/>
        <v/>
      </c>
      <c r="O470" s="129" t="e">
        <f t="shared" si="132"/>
        <v>#VALUE!</v>
      </c>
      <c r="P470" s="130">
        <f t="shared" si="133"/>
        <v>0</v>
      </c>
      <c r="Q470" s="130" t="e">
        <f>VLOOKUP(T470,Tableau!C:E,3,0)</f>
        <v>#N/A</v>
      </c>
      <c r="R470" s="130" t="e">
        <f>VLOOKUP(T470,Tableau!C:G,5,0)</f>
        <v>#N/A</v>
      </c>
      <c r="S470" s="131" t="str">
        <f t="shared" si="134"/>
        <v/>
      </c>
      <c r="T470" s="131" t="str">
        <f t="shared" si="135"/>
        <v/>
      </c>
    </row>
    <row r="471" spans="13:20" ht="14.25" customHeight="1" x14ac:dyDescent="0.15">
      <c r="M471" s="129" t="str">
        <f t="shared" si="130"/>
        <v/>
      </c>
      <c r="N471" s="129" t="str">
        <f t="shared" si="131"/>
        <v/>
      </c>
      <c r="O471" s="129" t="e">
        <f t="shared" si="132"/>
        <v>#VALUE!</v>
      </c>
      <c r="P471" s="130">
        <f t="shared" si="133"/>
        <v>0</v>
      </c>
      <c r="Q471" s="130" t="e">
        <f>VLOOKUP(T471,Tableau!C:E,3,0)</f>
        <v>#N/A</v>
      </c>
      <c r="R471" s="130" t="e">
        <f>VLOOKUP(T471,Tableau!C:G,5,0)</f>
        <v>#N/A</v>
      </c>
      <c r="S471" s="131" t="str">
        <f t="shared" si="134"/>
        <v/>
      </c>
      <c r="T471" s="131" t="str">
        <f t="shared" si="135"/>
        <v/>
      </c>
    </row>
    <row r="472" spans="13:20" ht="14.25" customHeight="1" x14ac:dyDescent="0.15">
      <c r="M472" s="129" t="str">
        <f t="shared" si="130"/>
        <v/>
      </c>
      <c r="N472" s="129" t="str">
        <f t="shared" si="131"/>
        <v/>
      </c>
      <c r="O472" s="129" t="e">
        <f t="shared" si="132"/>
        <v>#VALUE!</v>
      </c>
      <c r="P472" s="130">
        <f t="shared" si="133"/>
        <v>0</v>
      </c>
      <c r="Q472" s="130" t="e">
        <f>VLOOKUP(T472,Tableau!C:E,3,0)</f>
        <v>#N/A</v>
      </c>
      <c r="R472" s="130" t="e">
        <f>VLOOKUP(T472,Tableau!C:G,5,0)</f>
        <v>#N/A</v>
      </c>
      <c r="S472" s="131" t="str">
        <f t="shared" si="134"/>
        <v/>
      </c>
      <c r="T472" s="131" t="str">
        <f t="shared" si="135"/>
        <v/>
      </c>
    </row>
    <row r="473" spans="13:20" ht="14.25" customHeight="1" x14ac:dyDescent="0.15">
      <c r="M473" s="129" t="str">
        <f t="shared" si="130"/>
        <v/>
      </c>
      <c r="N473" s="129" t="str">
        <f t="shared" si="131"/>
        <v/>
      </c>
      <c r="O473" s="129" t="e">
        <f t="shared" si="132"/>
        <v>#VALUE!</v>
      </c>
      <c r="P473" s="130">
        <f t="shared" si="133"/>
        <v>0</v>
      </c>
      <c r="Q473" s="130" t="e">
        <f>VLOOKUP(T473,Tableau!C:E,3,0)</f>
        <v>#N/A</v>
      </c>
      <c r="R473" s="130" t="e">
        <f>VLOOKUP(T473,Tableau!C:G,5,0)</f>
        <v>#N/A</v>
      </c>
      <c r="S473" s="131" t="str">
        <f t="shared" si="134"/>
        <v/>
      </c>
      <c r="T473" s="131" t="str">
        <f t="shared" si="135"/>
        <v/>
      </c>
    </row>
    <row r="474" spans="13:20" ht="14.25" customHeight="1" x14ac:dyDescent="0.15">
      <c r="M474" s="129" t="str">
        <f t="shared" si="130"/>
        <v/>
      </c>
      <c r="N474" s="129" t="str">
        <f t="shared" si="131"/>
        <v/>
      </c>
      <c r="O474" s="129" t="e">
        <f t="shared" si="132"/>
        <v>#VALUE!</v>
      </c>
      <c r="P474" s="130">
        <f t="shared" si="133"/>
        <v>0</v>
      </c>
      <c r="Q474" s="130" t="e">
        <f>VLOOKUP(T474,Tableau!C:E,3,0)</f>
        <v>#N/A</v>
      </c>
      <c r="R474" s="130" t="e">
        <f>VLOOKUP(T474,Tableau!C:G,5,0)</f>
        <v>#N/A</v>
      </c>
      <c r="S474" s="131" t="str">
        <f t="shared" si="134"/>
        <v/>
      </c>
      <c r="T474" s="131" t="str">
        <f t="shared" si="135"/>
        <v/>
      </c>
    </row>
    <row r="475" spans="13:20" ht="14.25" customHeight="1" x14ac:dyDescent="0.15">
      <c r="M475" s="129" t="str">
        <f t="shared" si="130"/>
        <v/>
      </c>
      <c r="N475" s="129" t="str">
        <f t="shared" si="131"/>
        <v/>
      </c>
      <c r="O475" s="129" t="e">
        <f t="shared" si="132"/>
        <v>#VALUE!</v>
      </c>
      <c r="P475" s="130">
        <f t="shared" si="133"/>
        <v>0</v>
      </c>
      <c r="Q475" s="130" t="e">
        <f>VLOOKUP(T475,Tableau!C:E,3,0)</f>
        <v>#N/A</v>
      </c>
      <c r="R475" s="130" t="e">
        <f>VLOOKUP(T475,Tableau!C:G,5,0)</f>
        <v>#N/A</v>
      </c>
      <c r="S475" s="131" t="str">
        <f t="shared" si="134"/>
        <v/>
      </c>
      <c r="T475" s="131" t="str">
        <f t="shared" si="135"/>
        <v/>
      </c>
    </row>
    <row r="476" spans="13:20" ht="14.25" customHeight="1" x14ac:dyDescent="0.15">
      <c r="M476" s="129" t="str">
        <f t="shared" si="130"/>
        <v/>
      </c>
      <c r="N476" s="129" t="str">
        <f t="shared" si="131"/>
        <v/>
      </c>
      <c r="O476" s="129" t="e">
        <f t="shared" si="132"/>
        <v>#VALUE!</v>
      </c>
      <c r="P476" s="130">
        <f t="shared" si="133"/>
        <v>0</v>
      </c>
      <c r="Q476" s="130" t="e">
        <f>VLOOKUP(T476,Tableau!C:E,3,0)</f>
        <v>#N/A</v>
      </c>
      <c r="R476" s="130" t="e">
        <f>VLOOKUP(T476,Tableau!C:G,5,0)</f>
        <v>#N/A</v>
      </c>
      <c r="S476" s="131" t="str">
        <f t="shared" si="134"/>
        <v/>
      </c>
      <c r="T476" s="131" t="str">
        <f t="shared" si="135"/>
        <v/>
      </c>
    </row>
    <row r="477" spans="13:20" ht="14.25" customHeight="1" x14ac:dyDescent="0.15">
      <c r="M477" s="129" t="str">
        <f t="shared" si="130"/>
        <v/>
      </c>
      <c r="N477" s="129" t="str">
        <f t="shared" si="131"/>
        <v/>
      </c>
      <c r="O477" s="129" t="e">
        <f t="shared" si="132"/>
        <v>#VALUE!</v>
      </c>
      <c r="P477" s="130">
        <f t="shared" si="133"/>
        <v>0</v>
      </c>
      <c r="Q477" s="130" t="e">
        <f>VLOOKUP(T477,Tableau!C:E,3,0)</f>
        <v>#N/A</v>
      </c>
      <c r="R477" s="130" t="e">
        <f>VLOOKUP(T477,Tableau!C:G,5,0)</f>
        <v>#N/A</v>
      </c>
      <c r="S477" s="131" t="str">
        <f t="shared" si="134"/>
        <v/>
      </c>
      <c r="T477" s="131" t="str">
        <f t="shared" si="135"/>
        <v/>
      </c>
    </row>
    <row r="478" spans="13:20" ht="14.25" customHeight="1" x14ac:dyDescent="0.15">
      <c r="M478" s="129" t="str">
        <f t="shared" si="130"/>
        <v/>
      </c>
      <c r="N478" s="129" t="str">
        <f t="shared" si="131"/>
        <v/>
      </c>
      <c r="O478" s="129" t="e">
        <f t="shared" si="132"/>
        <v>#VALUE!</v>
      </c>
      <c r="P478" s="130">
        <f t="shared" si="133"/>
        <v>0</v>
      </c>
      <c r="Q478" s="130" t="e">
        <f>VLOOKUP(T478,Tableau!C:E,3,0)</f>
        <v>#N/A</v>
      </c>
      <c r="R478" s="130" t="e">
        <f>VLOOKUP(T478,Tableau!C:G,5,0)</f>
        <v>#N/A</v>
      </c>
      <c r="S478" s="131" t="str">
        <f t="shared" si="134"/>
        <v/>
      </c>
      <c r="T478" s="131" t="str">
        <f t="shared" si="135"/>
        <v/>
      </c>
    </row>
    <row r="479" spans="13:20" ht="14.25" customHeight="1" x14ac:dyDescent="0.15">
      <c r="M479" s="129" t="str">
        <f t="shared" si="130"/>
        <v/>
      </c>
      <c r="N479" s="129" t="str">
        <f t="shared" si="131"/>
        <v/>
      </c>
      <c r="O479" s="129" t="e">
        <f t="shared" si="132"/>
        <v>#VALUE!</v>
      </c>
      <c r="P479" s="130">
        <f t="shared" si="133"/>
        <v>0</v>
      </c>
      <c r="Q479" s="130" t="e">
        <f>VLOOKUP(T479,Tableau!C:E,3,0)</f>
        <v>#N/A</v>
      </c>
      <c r="R479" s="130" t="e">
        <f>VLOOKUP(T479,Tableau!C:G,5,0)</f>
        <v>#N/A</v>
      </c>
      <c r="S479" s="131" t="str">
        <f t="shared" si="134"/>
        <v/>
      </c>
      <c r="T479" s="131" t="str">
        <f t="shared" si="135"/>
        <v/>
      </c>
    </row>
    <row r="480" spans="13:20" ht="14.25" customHeight="1" x14ac:dyDescent="0.15">
      <c r="M480" s="129" t="str">
        <f t="shared" si="130"/>
        <v/>
      </c>
      <c r="N480" s="129" t="str">
        <f t="shared" si="131"/>
        <v/>
      </c>
      <c r="O480" s="129" t="e">
        <f t="shared" si="132"/>
        <v>#VALUE!</v>
      </c>
      <c r="P480" s="130">
        <f t="shared" si="133"/>
        <v>0</v>
      </c>
      <c r="Q480" s="130" t="e">
        <f>VLOOKUP(T480,Tableau!C:E,3,0)</f>
        <v>#N/A</v>
      </c>
      <c r="R480" s="130" t="e">
        <f>VLOOKUP(T480,Tableau!C:G,5,0)</f>
        <v>#N/A</v>
      </c>
      <c r="S480" s="131" t="str">
        <f t="shared" si="134"/>
        <v/>
      </c>
      <c r="T480" s="131" t="str">
        <f t="shared" si="135"/>
        <v/>
      </c>
    </row>
    <row r="481" spans="13:20" ht="14.25" customHeight="1" x14ac:dyDescent="0.15">
      <c r="M481" s="129" t="str">
        <f t="shared" si="130"/>
        <v/>
      </c>
      <c r="N481" s="129" t="str">
        <f t="shared" si="131"/>
        <v/>
      </c>
      <c r="O481" s="129" t="e">
        <f t="shared" si="132"/>
        <v>#VALUE!</v>
      </c>
      <c r="P481" s="130">
        <f t="shared" si="133"/>
        <v>0</v>
      </c>
      <c r="Q481" s="130" t="e">
        <f>VLOOKUP(T481,Tableau!C:E,3,0)</f>
        <v>#N/A</v>
      </c>
      <c r="R481" s="130" t="e">
        <f>VLOOKUP(T481,Tableau!C:G,5,0)</f>
        <v>#N/A</v>
      </c>
      <c r="S481" s="131" t="str">
        <f t="shared" si="134"/>
        <v/>
      </c>
      <c r="T481" s="131" t="str">
        <f t="shared" si="135"/>
        <v/>
      </c>
    </row>
    <row r="482" spans="13:20" ht="14.25" customHeight="1" x14ac:dyDescent="0.15">
      <c r="M482" s="129" t="str">
        <f t="shared" si="130"/>
        <v/>
      </c>
      <c r="N482" s="129" t="str">
        <f t="shared" si="131"/>
        <v/>
      </c>
      <c r="O482" s="129" t="e">
        <f t="shared" si="132"/>
        <v>#VALUE!</v>
      </c>
      <c r="P482" s="130">
        <f t="shared" si="133"/>
        <v>0</v>
      </c>
      <c r="Q482" s="130" t="e">
        <f>VLOOKUP(T482,Tableau!C:E,3,0)</f>
        <v>#N/A</v>
      </c>
      <c r="R482" s="130" t="e">
        <f>VLOOKUP(T482,Tableau!C:G,5,0)</f>
        <v>#N/A</v>
      </c>
      <c r="S482" s="131" t="str">
        <f t="shared" si="134"/>
        <v/>
      </c>
      <c r="T482" s="131" t="str">
        <f t="shared" si="135"/>
        <v/>
      </c>
    </row>
    <row r="483" spans="13:20" ht="14.25" customHeight="1" x14ac:dyDescent="0.15">
      <c r="M483" s="129" t="str">
        <f t="shared" si="130"/>
        <v/>
      </c>
      <c r="N483" s="129" t="str">
        <f t="shared" si="131"/>
        <v/>
      </c>
      <c r="O483" s="129" t="e">
        <f t="shared" si="132"/>
        <v>#VALUE!</v>
      </c>
      <c r="P483" s="130">
        <f t="shared" si="133"/>
        <v>0</v>
      </c>
      <c r="Q483" s="130" t="e">
        <f>VLOOKUP(T483,Tableau!C:E,3,0)</f>
        <v>#N/A</v>
      </c>
      <c r="R483" s="130" t="e">
        <f>VLOOKUP(T483,Tableau!C:G,5,0)</f>
        <v>#N/A</v>
      </c>
      <c r="S483" s="131" t="str">
        <f t="shared" si="134"/>
        <v/>
      </c>
      <c r="T483" s="131" t="str">
        <f t="shared" si="135"/>
        <v/>
      </c>
    </row>
    <row r="484" spans="13:20" ht="14.25" customHeight="1" x14ac:dyDescent="0.15">
      <c r="M484" s="129" t="str">
        <f t="shared" si="130"/>
        <v/>
      </c>
      <c r="N484" s="129" t="str">
        <f t="shared" si="131"/>
        <v/>
      </c>
      <c r="O484" s="129" t="e">
        <f t="shared" si="132"/>
        <v>#VALUE!</v>
      </c>
      <c r="P484" s="130">
        <f t="shared" si="133"/>
        <v>0</v>
      </c>
      <c r="Q484" s="130" t="e">
        <f>VLOOKUP(T484,Tableau!C:E,3,0)</f>
        <v>#N/A</v>
      </c>
      <c r="R484" s="130" t="e">
        <f>VLOOKUP(T484,Tableau!C:G,5,0)</f>
        <v>#N/A</v>
      </c>
      <c r="S484" s="131" t="str">
        <f t="shared" si="134"/>
        <v/>
      </c>
      <c r="T484" s="131" t="str">
        <f t="shared" si="135"/>
        <v/>
      </c>
    </row>
    <row r="485" spans="13:20" ht="14.25" customHeight="1" x14ac:dyDescent="0.15">
      <c r="M485" s="129" t="str">
        <f t="shared" si="130"/>
        <v/>
      </c>
      <c r="N485" s="129" t="str">
        <f t="shared" si="131"/>
        <v/>
      </c>
      <c r="O485" s="129" t="e">
        <f t="shared" si="132"/>
        <v>#VALUE!</v>
      </c>
      <c r="P485" s="130">
        <f t="shared" si="133"/>
        <v>0</v>
      </c>
      <c r="Q485" s="130" t="e">
        <f>VLOOKUP(T485,Tableau!C:E,3,0)</f>
        <v>#N/A</v>
      </c>
      <c r="R485" s="130" t="e">
        <f>VLOOKUP(T485,Tableau!C:G,5,0)</f>
        <v>#N/A</v>
      </c>
      <c r="S485" s="131" t="str">
        <f t="shared" si="134"/>
        <v/>
      </c>
      <c r="T485" s="131" t="str">
        <f t="shared" si="135"/>
        <v/>
      </c>
    </row>
    <row r="486" spans="13:20" ht="14.25" customHeight="1" x14ac:dyDescent="0.15">
      <c r="M486" s="129" t="str">
        <f t="shared" si="130"/>
        <v/>
      </c>
      <c r="N486" s="129" t="str">
        <f t="shared" si="131"/>
        <v/>
      </c>
      <c r="O486" s="129" t="e">
        <f t="shared" si="132"/>
        <v>#VALUE!</v>
      </c>
      <c r="P486" s="130">
        <f t="shared" si="133"/>
        <v>0</v>
      </c>
      <c r="Q486" s="130" t="e">
        <f>VLOOKUP(T486,Tableau!C:E,3,0)</f>
        <v>#N/A</v>
      </c>
      <c r="R486" s="130" t="e">
        <f>VLOOKUP(T486,Tableau!C:G,5,0)</f>
        <v>#N/A</v>
      </c>
      <c r="S486" s="131" t="str">
        <f t="shared" si="134"/>
        <v/>
      </c>
      <c r="T486" s="131" t="str">
        <f t="shared" si="135"/>
        <v/>
      </c>
    </row>
    <row r="487" spans="13:20" ht="14.25" customHeight="1" x14ac:dyDescent="0.15">
      <c r="M487" s="129" t="str">
        <f t="shared" si="130"/>
        <v/>
      </c>
      <c r="N487" s="129" t="str">
        <f t="shared" si="131"/>
        <v/>
      </c>
      <c r="O487" s="129" t="e">
        <f t="shared" si="132"/>
        <v>#VALUE!</v>
      </c>
      <c r="P487" s="130">
        <f t="shared" si="133"/>
        <v>0</v>
      </c>
      <c r="Q487" s="130" t="e">
        <f>VLOOKUP(T487,Tableau!C:E,3,0)</f>
        <v>#N/A</v>
      </c>
      <c r="R487" s="130" t="e">
        <f>VLOOKUP(T487,Tableau!C:G,5,0)</f>
        <v>#N/A</v>
      </c>
      <c r="S487" s="131" t="str">
        <f t="shared" si="134"/>
        <v/>
      </c>
      <c r="T487" s="131" t="str">
        <f t="shared" si="135"/>
        <v/>
      </c>
    </row>
    <row r="488" spans="13:20" ht="14.25" customHeight="1" x14ac:dyDescent="0.15">
      <c r="M488" s="129" t="str">
        <f t="shared" si="130"/>
        <v/>
      </c>
      <c r="N488" s="129" t="str">
        <f t="shared" si="131"/>
        <v/>
      </c>
      <c r="O488" s="129" t="e">
        <f t="shared" si="132"/>
        <v>#VALUE!</v>
      </c>
      <c r="P488" s="130">
        <f t="shared" si="133"/>
        <v>0</v>
      </c>
      <c r="Q488" s="130" t="e">
        <f>VLOOKUP(T488,Tableau!C:E,3,0)</f>
        <v>#N/A</v>
      </c>
      <c r="R488" s="130" t="e">
        <f>VLOOKUP(T488,Tableau!C:G,5,0)</f>
        <v>#N/A</v>
      </c>
      <c r="S488" s="131" t="str">
        <f t="shared" si="134"/>
        <v/>
      </c>
      <c r="T488" s="131" t="str">
        <f t="shared" si="135"/>
        <v/>
      </c>
    </row>
    <row r="489" spans="13:20" ht="14.25" customHeight="1" x14ac:dyDescent="0.15">
      <c r="M489" s="129" t="str">
        <f t="shared" si="130"/>
        <v/>
      </c>
      <c r="N489" s="129" t="str">
        <f t="shared" si="131"/>
        <v/>
      </c>
      <c r="O489" s="129" t="e">
        <f t="shared" si="132"/>
        <v>#VALUE!</v>
      </c>
      <c r="P489" s="130">
        <f t="shared" si="133"/>
        <v>0</v>
      </c>
      <c r="Q489" s="130" t="e">
        <f>VLOOKUP(T489,Tableau!C:E,3,0)</f>
        <v>#N/A</v>
      </c>
      <c r="R489" s="130" t="e">
        <f>VLOOKUP(T489,Tableau!C:G,5,0)</f>
        <v>#N/A</v>
      </c>
      <c r="S489" s="131" t="str">
        <f t="shared" si="134"/>
        <v/>
      </c>
      <c r="T489" s="131" t="str">
        <f t="shared" si="135"/>
        <v/>
      </c>
    </row>
    <row r="490" spans="13:20" ht="14.25" customHeight="1" x14ac:dyDescent="0.15">
      <c r="M490" s="129" t="str">
        <f t="shared" si="130"/>
        <v/>
      </c>
      <c r="N490" s="129" t="str">
        <f t="shared" si="131"/>
        <v/>
      </c>
      <c r="O490" s="129" t="e">
        <f t="shared" si="132"/>
        <v>#VALUE!</v>
      </c>
      <c r="P490" s="130">
        <f t="shared" si="133"/>
        <v>0</v>
      </c>
      <c r="Q490" s="130" t="e">
        <f>VLOOKUP(T490,Tableau!C:E,3,0)</f>
        <v>#N/A</v>
      </c>
      <c r="R490" s="130" t="e">
        <f>VLOOKUP(T490,Tableau!C:G,5,0)</f>
        <v>#N/A</v>
      </c>
      <c r="S490" s="131" t="str">
        <f t="shared" si="134"/>
        <v/>
      </c>
      <c r="T490" s="131" t="str">
        <f t="shared" si="135"/>
        <v/>
      </c>
    </row>
    <row r="491" spans="13:20" ht="14.25" customHeight="1" x14ac:dyDescent="0.15">
      <c r="M491" s="129" t="str">
        <f t="shared" si="130"/>
        <v/>
      </c>
      <c r="N491" s="129" t="str">
        <f t="shared" si="131"/>
        <v/>
      </c>
      <c r="O491" s="129" t="e">
        <f t="shared" si="132"/>
        <v>#VALUE!</v>
      </c>
      <c r="P491" s="130">
        <f t="shared" si="133"/>
        <v>0</v>
      </c>
      <c r="Q491" s="130" t="e">
        <f>VLOOKUP(T491,Tableau!C:E,3,0)</f>
        <v>#N/A</v>
      </c>
      <c r="R491" s="130" t="e">
        <f>VLOOKUP(T491,Tableau!C:G,5,0)</f>
        <v>#N/A</v>
      </c>
      <c r="S491" s="131" t="str">
        <f t="shared" si="134"/>
        <v/>
      </c>
      <c r="T491" s="131" t="str">
        <f t="shared" si="135"/>
        <v/>
      </c>
    </row>
    <row r="492" spans="13:20" ht="14.25" customHeight="1" x14ac:dyDescent="0.15">
      <c r="M492" s="129" t="str">
        <f t="shared" si="130"/>
        <v/>
      </c>
      <c r="N492" s="129" t="str">
        <f t="shared" si="131"/>
        <v/>
      </c>
      <c r="O492" s="129" t="e">
        <f t="shared" si="132"/>
        <v>#VALUE!</v>
      </c>
      <c r="P492" s="130">
        <f t="shared" si="133"/>
        <v>0</v>
      </c>
      <c r="Q492" s="130" t="e">
        <f>VLOOKUP(T492,Tableau!C:E,3,0)</f>
        <v>#N/A</v>
      </c>
      <c r="R492" s="130" t="e">
        <f>VLOOKUP(T492,Tableau!C:G,5,0)</f>
        <v>#N/A</v>
      </c>
      <c r="S492" s="131" t="str">
        <f t="shared" si="134"/>
        <v/>
      </c>
      <c r="T492" s="131" t="str">
        <f t="shared" si="135"/>
        <v/>
      </c>
    </row>
    <row r="493" spans="13:20" ht="14.25" customHeight="1" x14ac:dyDescent="0.15">
      <c r="M493" s="129" t="str">
        <f t="shared" si="130"/>
        <v/>
      </c>
      <c r="N493" s="129" t="str">
        <f t="shared" si="131"/>
        <v/>
      </c>
      <c r="O493" s="129" t="e">
        <f t="shared" si="132"/>
        <v>#VALUE!</v>
      </c>
      <c r="P493" s="130">
        <f t="shared" si="133"/>
        <v>0</v>
      </c>
      <c r="Q493" s="130" t="e">
        <f>VLOOKUP(T493,Tableau!C:E,3,0)</f>
        <v>#N/A</v>
      </c>
      <c r="R493" s="130" t="e">
        <f>VLOOKUP(T493,Tableau!C:G,5,0)</f>
        <v>#N/A</v>
      </c>
      <c r="S493" s="131" t="str">
        <f t="shared" si="134"/>
        <v/>
      </c>
      <c r="T493" s="131" t="str">
        <f t="shared" si="135"/>
        <v/>
      </c>
    </row>
    <row r="494" spans="13:20" ht="14.25" customHeight="1" x14ac:dyDescent="0.15">
      <c r="M494" s="129" t="str">
        <f t="shared" si="130"/>
        <v/>
      </c>
      <c r="N494" s="129" t="str">
        <f t="shared" si="131"/>
        <v/>
      </c>
      <c r="O494" s="129" t="e">
        <f t="shared" si="132"/>
        <v>#VALUE!</v>
      </c>
      <c r="P494" s="130">
        <f t="shared" si="133"/>
        <v>0</v>
      </c>
      <c r="Q494" s="130" t="e">
        <f>VLOOKUP(T494,Tableau!C:E,3,0)</f>
        <v>#N/A</v>
      </c>
      <c r="R494" s="130" t="e">
        <f>VLOOKUP(T494,Tableau!C:G,5,0)</f>
        <v>#N/A</v>
      </c>
      <c r="S494" s="131" t="str">
        <f t="shared" si="134"/>
        <v/>
      </c>
      <c r="T494" s="131" t="str">
        <f t="shared" si="135"/>
        <v/>
      </c>
    </row>
    <row r="495" spans="13:20" ht="14.25" customHeight="1" x14ac:dyDescent="0.15">
      <c r="M495" s="129" t="str">
        <f t="shared" si="130"/>
        <v/>
      </c>
      <c r="N495" s="129" t="str">
        <f t="shared" si="131"/>
        <v/>
      </c>
      <c r="O495" s="129" t="e">
        <f t="shared" si="132"/>
        <v>#VALUE!</v>
      </c>
      <c r="P495" s="130">
        <f t="shared" si="133"/>
        <v>0</v>
      </c>
      <c r="Q495" s="130" t="e">
        <f>VLOOKUP(T495,Tableau!C:E,3,0)</f>
        <v>#N/A</v>
      </c>
      <c r="R495" s="130" t="e">
        <f>VLOOKUP(T495,Tableau!C:G,5,0)</f>
        <v>#N/A</v>
      </c>
      <c r="S495" s="131" t="str">
        <f t="shared" si="134"/>
        <v/>
      </c>
      <c r="T495" s="131" t="str">
        <f t="shared" si="135"/>
        <v/>
      </c>
    </row>
    <row r="496" spans="13:20" ht="14.25" customHeight="1" x14ac:dyDescent="0.15">
      <c r="M496" s="129" t="str">
        <f t="shared" si="130"/>
        <v/>
      </c>
      <c r="N496" s="129" t="str">
        <f t="shared" si="131"/>
        <v/>
      </c>
      <c r="O496" s="129" t="e">
        <f t="shared" si="132"/>
        <v>#VALUE!</v>
      </c>
      <c r="P496" s="130">
        <f t="shared" si="133"/>
        <v>0</v>
      </c>
      <c r="Q496" s="130" t="e">
        <f>VLOOKUP(T496,Tableau!C:E,3,0)</f>
        <v>#N/A</v>
      </c>
      <c r="R496" s="130" t="e">
        <f>VLOOKUP(T496,Tableau!C:G,5,0)</f>
        <v>#N/A</v>
      </c>
      <c r="S496" s="131" t="str">
        <f t="shared" si="134"/>
        <v/>
      </c>
      <c r="T496" s="131" t="str">
        <f t="shared" si="135"/>
        <v/>
      </c>
    </row>
    <row r="497" spans="13:20" ht="14.25" customHeight="1" x14ac:dyDescent="0.15">
      <c r="M497" s="129" t="str">
        <f t="shared" si="130"/>
        <v/>
      </c>
      <c r="N497" s="129" t="str">
        <f t="shared" si="131"/>
        <v/>
      </c>
      <c r="O497" s="129" t="e">
        <f t="shared" si="132"/>
        <v>#VALUE!</v>
      </c>
      <c r="P497" s="130">
        <f t="shared" si="133"/>
        <v>0</v>
      </c>
      <c r="Q497" s="130" t="e">
        <f>VLOOKUP(T497,Tableau!C:E,3,0)</f>
        <v>#N/A</v>
      </c>
      <c r="R497" s="130" t="e">
        <f>VLOOKUP(T497,Tableau!C:G,5,0)</f>
        <v>#N/A</v>
      </c>
      <c r="S497" s="131" t="str">
        <f t="shared" si="134"/>
        <v/>
      </c>
      <c r="T497" s="131" t="str">
        <f t="shared" si="135"/>
        <v/>
      </c>
    </row>
    <row r="498" spans="13:20" ht="14.25" customHeight="1" x14ac:dyDescent="0.15">
      <c r="M498" s="129" t="str">
        <f t="shared" si="130"/>
        <v/>
      </c>
      <c r="N498" s="129" t="str">
        <f t="shared" si="131"/>
        <v/>
      </c>
      <c r="O498" s="129" t="e">
        <f t="shared" si="132"/>
        <v>#VALUE!</v>
      </c>
      <c r="P498" s="130">
        <f t="shared" si="133"/>
        <v>0</v>
      </c>
      <c r="Q498" s="130" t="e">
        <f>VLOOKUP(T498,Tableau!C:E,3,0)</f>
        <v>#N/A</v>
      </c>
      <c r="R498" s="130" t="e">
        <f>VLOOKUP(T498,Tableau!C:G,5,0)</f>
        <v>#N/A</v>
      </c>
      <c r="S498" s="131" t="str">
        <f t="shared" si="134"/>
        <v/>
      </c>
      <c r="T498" s="131" t="str">
        <f t="shared" si="135"/>
        <v/>
      </c>
    </row>
    <row r="499" spans="13:20" ht="14.25" customHeight="1" x14ac:dyDescent="0.15">
      <c r="M499" s="129" t="str">
        <f t="shared" si="130"/>
        <v/>
      </c>
      <c r="N499" s="129" t="str">
        <f t="shared" si="131"/>
        <v/>
      </c>
      <c r="O499" s="129" t="e">
        <f t="shared" si="132"/>
        <v>#VALUE!</v>
      </c>
      <c r="P499" s="130">
        <f t="shared" si="133"/>
        <v>0</v>
      </c>
      <c r="Q499" s="130" t="e">
        <f>VLOOKUP(T499,Tableau!C:E,3,0)</f>
        <v>#N/A</v>
      </c>
      <c r="R499" s="130" t="e">
        <f>VLOOKUP(T499,Tableau!C:G,5,0)</f>
        <v>#N/A</v>
      </c>
      <c r="S499" s="131" t="str">
        <f t="shared" si="134"/>
        <v/>
      </c>
      <c r="T499" s="131" t="str">
        <f t="shared" si="135"/>
        <v/>
      </c>
    </row>
    <row r="500" spans="13:20" ht="14.25" customHeight="1" x14ac:dyDescent="0.15">
      <c r="M500" s="129" t="str">
        <f t="shared" si="130"/>
        <v/>
      </c>
      <c r="N500" s="129" t="str">
        <f t="shared" si="131"/>
        <v/>
      </c>
      <c r="O500" s="129" t="e">
        <f t="shared" si="132"/>
        <v>#VALUE!</v>
      </c>
      <c r="P500" s="130">
        <f t="shared" si="133"/>
        <v>0</v>
      </c>
      <c r="Q500" s="130" t="e">
        <f>VLOOKUP(T500,Tableau!C:E,3,0)</f>
        <v>#N/A</v>
      </c>
      <c r="R500" s="130" t="e">
        <f>VLOOKUP(T500,Tableau!C:G,5,0)</f>
        <v>#N/A</v>
      </c>
      <c r="S500" s="131" t="str">
        <f t="shared" si="134"/>
        <v/>
      </c>
      <c r="T500" s="131" t="str">
        <f t="shared" si="135"/>
        <v/>
      </c>
    </row>
    <row r="501" spans="13:20" ht="14.25" customHeight="1" x14ac:dyDescent="0.15">
      <c r="M501" s="129" t="str">
        <f t="shared" si="130"/>
        <v/>
      </c>
      <c r="N501" s="129" t="str">
        <f t="shared" si="131"/>
        <v/>
      </c>
      <c r="O501" s="129" t="e">
        <f t="shared" si="132"/>
        <v>#VALUE!</v>
      </c>
      <c r="P501" s="130">
        <f t="shared" si="133"/>
        <v>0</v>
      </c>
      <c r="Q501" s="130" t="e">
        <f>VLOOKUP(T501,Tableau!C:E,3,0)</f>
        <v>#N/A</v>
      </c>
      <c r="R501" s="130" t="e">
        <f>VLOOKUP(T501,Tableau!C:G,5,0)</f>
        <v>#N/A</v>
      </c>
      <c r="S501" s="131" t="str">
        <f t="shared" si="134"/>
        <v/>
      </c>
      <c r="T501" s="131" t="str">
        <f t="shared" si="135"/>
        <v/>
      </c>
    </row>
    <row r="502" spans="13:20" ht="14.25" customHeight="1" x14ac:dyDescent="0.15">
      <c r="M502" s="129" t="str">
        <f t="shared" ref="M502:M565" si="136">A502&amp;S502</f>
        <v/>
      </c>
      <c r="N502" s="129" t="str">
        <f t="shared" ref="N502:N565" si="137">LEFT(A502,4)</f>
        <v/>
      </c>
      <c r="O502" s="129" t="e">
        <f t="shared" ref="O502:O565" si="138">VALUE(RIGHT(A502,2))</f>
        <v>#VALUE!</v>
      </c>
      <c r="P502" s="130">
        <f t="shared" ref="P502:P565" si="139">F502+G502+H502</f>
        <v>0</v>
      </c>
      <c r="Q502" s="130" t="e">
        <f>VLOOKUP(T502,Tableau!C:E,3,0)</f>
        <v>#N/A</v>
      </c>
      <c r="R502" s="130" t="e">
        <f>VLOOKUP(T502,Tableau!C:G,5,0)</f>
        <v>#N/A</v>
      </c>
      <c r="S502" s="131" t="str">
        <f t="shared" ref="S502:S565" si="140">LEFT(D502,1)</f>
        <v/>
      </c>
      <c r="T502" s="131" t="str">
        <f t="shared" ref="T502:T565" si="141">LEFT(D502,3)</f>
        <v/>
      </c>
    </row>
    <row r="503" spans="13:20" ht="14.25" customHeight="1" x14ac:dyDescent="0.15">
      <c r="M503" s="129" t="str">
        <f t="shared" si="136"/>
        <v/>
      </c>
      <c r="N503" s="129" t="str">
        <f t="shared" si="137"/>
        <v/>
      </c>
      <c r="O503" s="129" t="e">
        <f t="shared" si="138"/>
        <v>#VALUE!</v>
      </c>
      <c r="P503" s="130">
        <f t="shared" si="139"/>
        <v>0</v>
      </c>
      <c r="Q503" s="130" t="e">
        <f>VLOOKUP(T503,Tableau!C:E,3,0)</f>
        <v>#N/A</v>
      </c>
      <c r="R503" s="130" t="e">
        <f>VLOOKUP(T503,Tableau!C:G,5,0)</f>
        <v>#N/A</v>
      </c>
      <c r="S503" s="131" t="str">
        <f t="shared" si="140"/>
        <v/>
      </c>
      <c r="T503" s="131" t="str">
        <f t="shared" si="141"/>
        <v/>
      </c>
    </row>
    <row r="504" spans="13:20" ht="14.25" customHeight="1" x14ac:dyDescent="0.15">
      <c r="M504" s="129" t="str">
        <f t="shared" si="136"/>
        <v/>
      </c>
      <c r="N504" s="129" t="str">
        <f t="shared" si="137"/>
        <v/>
      </c>
      <c r="O504" s="129" t="e">
        <f t="shared" si="138"/>
        <v>#VALUE!</v>
      </c>
      <c r="P504" s="130">
        <f t="shared" si="139"/>
        <v>0</v>
      </c>
      <c r="Q504" s="130" t="e">
        <f>VLOOKUP(T504,Tableau!C:E,3,0)</f>
        <v>#N/A</v>
      </c>
      <c r="R504" s="130" t="e">
        <f>VLOOKUP(T504,Tableau!C:G,5,0)</f>
        <v>#N/A</v>
      </c>
      <c r="S504" s="131" t="str">
        <f t="shared" si="140"/>
        <v/>
      </c>
      <c r="T504" s="131" t="str">
        <f t="shared" si="141"/>
        <v/>
      </c>
    </row>
    <row r="505" spans="13:20" ht="14.25" customHeight="1" x14ac:dyDescent="0.15">
      <c r="M505" s="129" t="str">
        <f t="shared" si="136"/>
        <v/>
      </c>
      <c r="N505" s="129" t="str">
        <f t="shared" si="137"/>
        <v/>
      </c>
      <c r="O505" s="129" t="e">
        <f t="shared" si="138"/>
        <v>#VALUE!</v>
      </c>
      <c r="P505" s="130">
        <f t="shared" si="139"/>
        <v>0</v>
      </c>
      <c r="Q505" s="130" t="e">
        <f>VLOOKUP(T505,Tableau!C:E,3,0)</f>
        <v>#N/A</v>
      </c>
      <c r="R505" s="130" t="e">
        <f>VLOOKUP(T505,Tableau!C:G,5,0)</f>
        <v>#N/A</v>
      </c>
      <c r="S505" s="131" t="str">
        <f t="shared" si="140"/>
        <v/>
      </c>
      <c r="T505" s="131" t="str">
        <f t="shared" si="141"/>
        <v/>
      </c>
    </row>
    <row r="506" spans="13:20" ht="14.25" customHeight="1" x14ac:dyDescent="0.15">
      <c r="M506" s="129" t="str">
        <f t="shared" si="136"/>
        <v/>
      </c>
      <c r="N506" s="129" t="str">
        <f t="shared" si="137"/>
        <v/>
      </c>
      <c r="O506" s="129" t="e">
        <f t="shared" si="138"/>
        <v>#VALUE!</v>
      </c>
      <c r="P506" s="130">
        <f t="shared" si="139"/>
        <v>0</v>
      </c>
      <c r="Q506" s="130" t="e">
        <f>VLOOKUP(T506,Tableau!C:E,3,0)</f>
        <v>#N/A</v>
      </c>
      <c r="R506" s="130" t="e">
        <f>VLOOKUP(T506,Tableau!C:G,5,0)</f>
        <v>#N/A</v>
      </c>
      <c r="S506" s="131" t="str">
        <f t="shared" si="140"/>
        <v/>
      </c>
      <c r="T506" s="131" t="str">
        <f t="shared" si="141"/>
        <v/>
      </c>
    </row>
    <row r="507" spans="13:20" ht="14.25" customHeight="1" x14ac:dyDescent="0.15">
      <c r="M507" s="129" t="str">
        <f t="shared" si="136"/>
        <v/>
      </c>
      <c r="N507" s="129" t="str">
        <f t="shared" si="137"/>
        <v/>
      </c>
      <c r="O507" s="129" t="e">
        <f t="shared" si="138"/>
        <v>#VALUE!</v>
      </c>
      <c r="P507" s="130">
        <f t="shared" si="139"/>
        <v>0</v>
      </c>
      <c r="Q507" s="130" t="e">
        <f>VLOOKUP(T507,Tableau!C:E,3,0)</f>
        <v>#N/A</v>
      </c>
      <c r="R507" s="130" t="e">
        <f>VLOOKUP(T507,Tableau!C:G,5,0)</f>
        <v>#N/A</v>
      </c>
      <c r="S507" s="131" t="str">
        <f t="shared" si="140"/>
        <v/>
      </c>
      <c r="T507" s="131" t="str">
        <f t="shared" si="141"/>
        <v/>
      </c>
    </row>
    <row r="508" spans="13:20" ht="14.25" customHeight="1" x14ac:dyDescent="0.15">
      <c r="M508" s="129" t="str">
        <f t="shared" si="136"/>
        <v/>
      </c>
      <c r="N508" s="129" t="str">
        <f t="shared" si="137"/>
        <v/>
      </c>
      <c r="O508" s="129" t="e">
        <f t="shared" si="138"/>
        <v>#VALUE!</v>
      </c>
      <c r="P508" s="130">
        <f t="shared" si="139"/>
        <v>0</v>
      </c>
      <c r="Q508" s="130" t="e">
        <f>VLOOKUP(T508,Tableau!C:E,3,0)</f>
        <v>#N/A</v>
      </c>
      <c r="R508" s="130" t="e">
        <f>VLOOKUP(T508,Tableau!C:G,5,0)</f>
        <v>#N/A</v>
      </c>
      <c r="S508" s="131" t="str">
        <f t="shared" si="140"/>
        <v/>
      </c>
      <c r="T508" s="131" t="str">
        <f t="shared" si="141"/>
        <v/>
      </c>
    </row>
    <row r="509" spans="13:20" ht="14.25" customHeight="1" x14ac:dyDescent="0.15">
      <c r="M509" s="129" t="str">
        <f t="shared" si="136"/>
        <v/>
      </c>
      <c r="N509" s="129" t="str">
        <f t="shared" si="137"/>
        <v/>
      </c>
      <c r="O509" s="129" t="e">
        <f t="shared" si="138"/>
        <v>#VALUE!</v>
      </c>
      <c r="P509" s="130">
        <f t="shared" si="139"/>
        <v>0</v>
      </c>
      <c r="Q509" s="130" t="e">
        <f>VLOOKUP(T509,Tableau!C:E,3,0)</f>
        <v>#N/A</v>
      </c>
      <c r="R509" s="130" t="e">
        <f>VLOOKUP(T509,Tableau!C:G,5,0)</f>
        <v>#N/A</v>
      </c>
      <c r="S509" s="131" t="str">
        <f t="shared" si="140"/>
        <v/>
      </c>
      <c r="T509" s="131" t="str">
        <f t="shared" si="141"/>
        <v/>
      </c>
    </row>
    <row r="510" spans="13:20" ht="14.25" customHeight="1" x14ac:dyDescent="0.15">
      <c r="M510" s="129" t="str">
        <f t="shared" si="136"/>
        <v/>
      </c>
      <c r="N510" s="129" t="str">
        <f t="shared" si="137"/>
        <v/>
      </c>
      <c r="O510" s="129" t="e">
        <f t="shared" si="138"/>
        <v>#VALUE!</v>
      </c>
      <c r="P510" s="130">
        <f t="shared" si="139"/>
        <v>0</v>
      </c>
      <c r="Q510" s="130" t="e">
        <f>VLOOKUP(T510,Tableau!C:E,3,0)</f>
        <v>#N/A</v>
      </c>
      <c r="R510" s="130" t="e">
        <f>VLOOKUP(T510,Tableau!C:G,5,0)</f>
        <v>#N/A</v>
      </c>
      <c r="S510" s="131" t="str">
        <f t="shared" si="140"/>
        <v/>
      </c>
      <c r="T510" s="131" t="str">
        <f t="shared" si="141"/>
        <v/>
      </c>
    </row>
    <row r="511" spans="13:20" ht="14.25" customHeight="1" x14ac:dyDescent="0.15">
      <c r="M511" s="129" t="str">
        <f t="shared" si="136"/>
        <v/>
      </c>
      <c r="N511" s="129" t="str">
        <f t="shared" si="137"/>
        <v/>
      </c>
      <c r="O511" s="129" t="e">
        <f t="shared" si="138"/>
        <v>#VALUE!</v>
      </c>
      <c r="P511" s="130">
        <f t="shared" si="139"/>
        <v>0</v>
      </c>
      <c r="Q511" s="130" t="e">
        <f>VLOOKUP(T511,Tableau!C:E,3,0)</f>
        <v>#N/A</v>
      </c>
      <c r="R511" s="130" t="e">
        <f>VLOOKUP(T511,Tableau!C:G,5,0)</f>
        <v>#N/A</v>
      </c>
      <c r="S511" s="131" t="str">
        <f t="shared" si="140"/>
        <v/>
      </c>
      <c r="T511" s="131" t="str">
        <f t="shared" si="141"/>
        <v/>
      </c>
    </row>
    <row r="512" spans="13:20" ht="14.25" customHeight="1" x14ac:dyDescent="0.15">
      <c r="M512" s="129" t="str">
        <f t="shared" si="136"/>
        <v/>
      </c>
      <c r="N512" s="129" t="str">
        <f t="shared" si="137"/>
        <v/>
      </c>
      <c r="O512" s="129" t="e">
        <f t="shared" si="138"/>
        <v>#VALUE!</v>
      </c>
      <c r="P512" s="130">
        <f t="shared" si="139"/>
        <v>0</v>
      </c>
      <c r="Q512" s="130" t="e">
        <f>VLOOKUP(T512,Tableau!C:E,3,0)</f>
        <v>#N/A</v>
      </c>
      <c r="R512" s="130" t="e">
        <f>VLOOKUP(T512,Tableau!C:G,5,0)</f>
        <v>#N/A</v>
      </c>
      <c r="S512" s="131" t="str">
        <f t="shared" si="140"/>
        <v/>
      </c>
      <c r="T512" s="131" t="str">
        <f t="shared" si="141"/>
        <v/>
      </c>
    </row>
    <row r="513" spans="13:20" ht="14.25" customHeight="1" x14ac:dyDescent="0.15">
      <c r="M513" s="129" t="str">
        <f t="shared" si="136"/>
        <v/>
      </c>
      <c r="N513" s="129" t="str">
        <f t="shared" si="137"/>
        <v/>
      </c>
      <c r="O513" s="129" t="e">
        <f t="shared" si="138"/>
        <v>#VALUE!</v>
      </c>
      <c r="P513" s="130">
        <f t="shared" si="139"/>
        <v>0</v>
      </c>
      <c r="Q513" s="130" t="e">
        <f>VLOOKUP(T513,Tableau!C:E,3,0)</f>
        <v>#N/A</v>
      </c>
      <c r="R513" s="130" t="e">
        <f>VLOOKUP(T513,Tableau!C:G,5,0)</f>
        <v>#N/A</v>
      </c>
      <c r="S513" s="131" t="str">
        <f t="shared" si="140"/>
        <v/>
      </c>
      <c r="T513" s="131" t="str">
        <f t="shared" si="141"/>
        <v/>
      </c>
    </row>
    <row r="514" spans="13:20" ht="14.25" customHeight="1" x14ac:dyDescent="0.15">
      <c r="M514" s="129" t="str">
        <f t="shared" si="136"/>
        <v/>
      </c>
      <c r="N514" s="129" t="str">
        <f t="shared" si="137"/>
        <v/>
      </c>
      <c r="O514" s="129" t="e">
        <f t="shared" si="138"/>
        <v>#VALUE!</v>
      </c>
      <c r="P514" s="130">
        <f t="shared" si="139"/>
        <v>0</v>
      </c>
      <c r="Q514" s="130" t="e">
        <f>VLOOKUP(T514,Tableau!C:E,3,0)</f>
        <v>#N/A</v>
      </c>
      <c r="R514" s="130" t="e">
        <f>VLOOKUP(T514,Tableau!C:G,5,0)</f>
        <v>#N/A</v>
      </c>
      <c r="S514" s="131" t="str">
        <f t="shared" si="140"/>
        <v/>
      </c>
      <c r="T514" s="131" t="str">
        <f t="shared" si="141"/>
        <v/>
      </c>
    </row>
    <row r="515" spans="13:20" ht="14.25" customHeight="1" x14ac:dyDescent="0.15">
      <c r="M515" s="129" t="str">
        <f t="shared" si="136"/>
        <v/>
      </c>
      <c r="N515" s="129" t="str">
        <f t="shared" si="137"/>
        <v/>
      </c>
      <c r="O515" s="129" t="e">
        <f t="shared" si="138"/>
        <v>#VALUE!</v>
      </c>
      <c r="P515" s="130">
        <f t="shared" si="139"/>
        <v>0</v>
      </c>
      <c r="Q515" s="130" t="e">
        <f>VLOOKUP(T515,Tableau!C:E,3,0)</f>
        <v>#N/A</v>
      </c>
      <c r="R515" s="130" t="e">
        <f>VLOOKUP(T515,Tableau!C:G,5,0)</f>
        <v>#N/A</v>
      </c>
      <c r="S515" s="131" t="str">
        <f t="shared" si="140"/>
        <v/>
      </c>
      <c r="T515" s="131" t="str">
        <f t="shared" si="141"/>
        <v/>
      </c>
    </row>
    <row r="516" spans="13:20" ht="14.25" customHeight="1" x14ac:dyDescent="0.15">
      <c r="M516" s="129" t="str">
        <f t="shared" si="136"/>
        <v/>
      </c>
      <c r="N516" s="129" t="str">
        <f t="shared" si="137"/>
        <v/>
      </c>
      <c r="O516" s="129" t="e">
        <f t="shared" si="138"/>
        <v>#VALUE!</v>
      </c>
      <c r="P516" s="130">
        <f t="shared" si="139"/>
        <v>0</v>
      </c>
      <c r="Q516" s="130" t="e">
        <f>VLOOKUP(T516,Tableau!C:E,3,0)</f>
        <v>#N/A</v>
      </c>
      <c r="R516" s="130" t="e">
        <f>VLOOKUP(T516,Tableau!C:G,5,0)</f>
        <v>#N/A</v>
      </c>
      <c r="S516" s="131" t="str">
        <f t="shared" si="140"/>
        <v/>
      </c>
      <c r="T516" s="131" t="str">
        <f t="shared" si="141"/>
        <v/>
      </c>
    </row>
    <row r="517" spans="13:20" ht="14.25" customHeight="1" x14ac:dyDescent="0.15">
      <c r="M517" s="129" t="str">
        <f t="shared" si="136"/>
        <v/>
      </c>
      <c r="N517" s="129" t="str">
        <f t="shared" si="137"/>
        <v/>
      </c>
      <c r="O517" s="129" t="e">
        <f t="shared" si="138"/>
        <v>#VALUE!</v>
      </c>
      <c r="P517" s="130">
        <f t="shared" si="139"/>
        <v>0</v>
      </c>
      <c r="Q517" s="130" t="e">
        <f>VLOOKUP(T517,Tableau!C:E,3,0)</f>
        <v>#N/A</v>
      </c>
      <c r="R517" s="130" t="e">
        <f>VLOOKUP(T517,Tableau!C:G,5,0)</f>
        <v>#N/A</v>
      </c>
      <c r="S517" s="131" t="str">
        <f t="shared" si="140"/>
        <v/>
      </c>
      <c r="T517" s="131" t="str">
        <f t="shared" si="141"/>
        <v/>
      </c>
    </row>
    <row r="518" spans="13:20" ht="14.25" customHeight="1" x14ac:dyDescent="0.15">
      <c r="M518" s="129" t="str">
        <f t="shared" si="136"/>
        <v/>
      </c>
      <c r="N518" s="129" t="str">
        <f t="shared" si="137"/>
        <v/>
      </c>
      <c r="O518" s="129" t="e">
        <f t="shared" si="138"/>
        <v>#VALUE!</v>
      </c>
      <c r="P518" s="130">
        <f t="shared" si="139"/>
        <v>0</v>
      </c>
      <c r="Q518" s="130" t="e">
        <f>VLOOKUP(T518,Tableau!C:E,3,0)</f>
        <v>#N/A</v>
      </c>
      <c r="R518" s="130" t="e">
        <f>VLOOKUP(T518,Tableau!C:G,5,0)</f>
        <v>#N/A</v>
      </c>
      <c r="S518" s="131" t="str">
        <f t="shared" si="140"/>
        <v/>
      </c>
      <c r="T518" s="131" t="str">
        <f t="shared" si="141"/>
        <v/>
      </c>
    </row>
    <row r="519" spans="13:20" ht="14.25" customHeight="1" x14ac:dyDescent="0.15">
      <c r="M519" s="129" t="str">
        <f t="shared" si="136"/>
        <v/>
      </c>
      <c r="N519" s="129" t="str">
        <f t="shared" si="137"/>
        <v/>
      </c>
      <c r="O519" s="129" t="e">
        <f t="shared" si="138"/>
        <v>#VALUE!</v>
      </c>
      <c r="P519" s="130">
        <f t="shared" si="139"/>
        <v>0</v>
      </c>
      <c r="Q519" s="130" t="e">
        <f>VLOOKUP(T519,Tableau!C:E,3,0)</f>
        <v>#N/A</v>
      </c>
      <c r="R519" s="130" t="e">
        <f>VLOOKUP(T519,Tableau!C:G,5,0)</f>
        <v>#N/A</v>
      </c>
      <c r="S519" s="131" t="str">
        <f t="shared" si="140"/>
        <v/>
      </c>
      <c r="T519" s="131" t="str">
        <f t="shared" si="141"/>
        <v/>
      </c>
    </row>
    <row r="520" spans="13:20" ht="14.25" customHeight="1" x14ac:dyDescent="0.15">
      <c r="M520" s="129" t="str">
        <f t="shared" si="136"/>
        <v/>
      </c>
      <c r="N520" s="129" t="str">
        <f t="shared" si="137"/>
        <v/>
      </c>
      <c r="O520" s="129" t="e">
        <f t="shared" si="138"/>
        <v>#VALUE!</v>
      </c>
      <c r="P520" s="130">
        <f t="shared" si="139"/>
        <v>0</v>
      </c>
      <c r="Q520" s="130" t="e">
        <f>VLOOKUP(T520,Tableau!C:E,3,0)</f>
        <v>#N/A</v>
      </c>
      <c r="R520" s="130" t="e">
        <f>VLOOKUP(T520,Tableau!C:G,5,0)</f>
        <v>#N/A</v>
      </c>
      <c r="S520" s="131" t="str">
        <f t="shared" si="140"/>
        <v/>
      </c>
      <c r="T520" s="131" t="str">
        <f t="shared" si="141"/>
        <v/>
      </c>
    </row>
    <row r="521" spans="13:20" ht="14.25" customHeight="1" x14ac:dyDescent="0.15">
      <c r="M521" s="129" t="str">
        <f t="shared" si="136"/>
        <v/>
      </c>
      <c r="N521" s="129" t="str">
        <f t="shared" si="137"/>
        <v/>
      </c>
      <c r="O521" s="129" t="e">
        <f t="shared" si="138"/>
        <v>#VALUE!</v>
      </c>
      <c r="P521" s="130">
        <f t="shared" si="139"/>
        <v>0</v>
      </c>
      <c r="Q521" s="130" t="e">
        <f>VLOOKUP(T521,Tableau!C:E,3,0)</f>
        <v>#N/A</v>
      </c>
      <c r="R521" s="130" t="e">
        <f>VLOOKUP(T521,Tableau!C:G,5,0)</f>
        <v>#N/A</v>
      </c>
      <c r="S521" s="131" t="str">
        <f t="shared" si="140"/>
        <v/>
      </c>
      <c r="T521" s="131" t="str">
        <f t="shared" si="141"/>
        <v/>
      </c>
    </row>
    <row r="522" spans="13:20" ht="14.25" customHeight="1" x14ac:dyDescent="0.15">
      <c r="M522" s="129" t="str">
        <f t="shared" si="136"/>
        <v/>
      </c>
      <c r="N522" s="129" t="str">
        <f t="shared" si="137"/>
        <v/>
      </c>
      <c r="O522" s="129" t="e">
        <f t="shared" si="138"/>
        <v>#VALUE!</v>
      </c>
      <c r="P522" s="130">
        <f t="shared" si="139"/>
        <v>0</v>
      </c>
      <c r="Q522" s="130" t="e">
        <f>VLOOKUP(T522,Tableau!C:E,3,0)</f>
        <v>#N/A</v>
      </c>
      <c r="R522" s="130" t="e">
        <f>VLOOKUP(T522,Tableau!C:G,5,0)</f>
        <v>#N/A</v>
      </c>
      <c r="S522" s="131" t="str">
        <f t="shared" si="140"/>
        <v/>
      </c>
      <c r="T522" s="131" t="str">
        <f t="shared" si="141"/>
        <v/>
      </c>
    </row>
    <row r="523" spans="13:20" ht="14.25" customHeight="1" x14ac:dyDescent="0.15">
      <c r="M523" s="129" t="str">
        <f t="shared" si="136"/>
        <v/>
      </c>
      <c r="N523" s="129" t="str">
        <f t="shared" si="137"/>
        <v/>
      </c>
      <c r="O523" s="129" t="e">
        <f t="shared" si="138"/>
        <v>#VALUE!</v>
      </c>
      <c r="P523" s="130">
        <f t="shared" si="139"/>
        <v>0</v>
      </c>
      <c r="Q523" s="130" t="e">
        <f>VLOOKUP(T523,Tableau!C:E,3,0)</f>
        <v>#N/A</v>
      </c>
      <c r="R523" s="130" t="e">
        <f>VLOOKUP(T523,Tableau!C:G,5,0)</f>
        <v>#N/A</v>
      </c>
      <c r="S523" s="131" t="str">
        <f t="shared" si="140"/>
        <v/>
      </c>
      <c r="T523" s="131" t="str">
        <f t="shared" si="141"/>
        <v/>
      </c>
    </row>
    <row r="524" spans="13:20" ht="14.25" customHeight="1" x14ac:dyDescent="0.15">
      <c r="M524" s="129" t="str">
        <f t="shared" si="136"/>
        <v/>
      </c>
      <c r="N524" s="129" t="str">
        <f t="shared" si="137"/>
        <v/>
      </c>
      <c r="O524" s="129" t="e">
        <f t="shared" si="138"/>
        <v>#VALUE!</v>
      </c>
      <c r="P524" s="130">
        <f t="shared" si="139"/>
        <v>0</v>
      </c>
      <c r="Q524" s="130" t="e">
        <f>VLOOKUP(T524,Tableau!C:E,3,0)</f>
        <v>#N/A</v>
      </c>
      <c r="R524" s="130" t="e">
        <f>VLOOKUP(T524,Tableau!C:G,5,0)</f>
        <v>#N/A</v>
      </c>
      <c r="S524" s="131" t="str">
        <f t="shared" si="140"/>
        <v/>
      </c>
      <c r="T524" s="131" t="str">
        <f t="shared" si="141"/>
        <v/>
      </c>
    </row>
    <row r="525" spans="13:20" ht="14.25" customHeight="1" x14ac:dyDescent="0.15">
      <c r="M525" s="129" t="str">
        <f t="shared" si="136"/>
        <v/>
      </c>
      <c r="N525" s="129" t="str">
        <f t="shared" si="137"/>
        <v/>
      </c>
      <c r="O525" s="129" t="e">
        <f t="shared" si="138"/>
        <v>#VALUE!</v>
      </c>
      <c r="P525" s="130">
        <f t="shared" si="139"/>
        <v>0</v>
      </c>
      <c r="Q525" s="130" t="e">
        <f>VLOOKUP(T525,Tableau!C:E,3,0)</f>
        <v>#N/A</v>
      </c>
      <c r="R525" s="130" t="e">
        <f>VLOOKUP(T525,Tableau!C:G,5,0)</f>
        <v>#N/A</v>
      </c>
      <c r="S525" s="131" t="str">
        <f t="shared" si="140"/>
        <v/>
      </c>
      <c r="T525" s="131" t="str">
        <f t="shared" si="141"/>
        <v/>
      </c>
    </row>
    <row r="526" spans="13:20" ht="14.25" customHeight="1" x14ac:dyDescent="0.15">
      <c r="M526" s="129" t="str">
        <f t="shared" si="136"/>
        <v/>
      </c>
      <c r="N526" s="129" t="str">
        <f t="shared" si="137"/>
        <v/>
      </c>
      <c r="O526" s="129" t="e">
        <f t="shared" si="138"/>
        <v>#VALUE!</v>
      </c>
      <c r="P526" s="130">
        <f t="shared" si="139"/>
        <v>0</v>
      </c>
      <c r="Q526" s="130" t="e">
        <f>VLOOKUP(T526,Tableau!C:E,3,0)</f>
        <v>#N/A</v>
      </c>
      <c r="R526" s="130" t="e">
        <f>VLOOKUP(T526,Tableau!C:G,5,0)</f>
        <v>#N/A</v>
      </c>
      <c r="S526" s="131" t="str">
        <f t="shared" si="140"/>
        <v/>
      </c>
      <c r="T526" s="131" t="str">
        <f t="shared" si="141"/>
        <v/>
      </c>
    </row>
    <row r="527" spans="13:20" ht="14.25" customHeight="1" x14ac:dyDescent="0.15">
      <c r="M527" s="129" t="str">
        <f t="shared" si="136"/>
        <v/>
      </c>
      <c r="N527" s="129" t="str">
        <f t="shared" si="137"/>
        <v/>
      </c>
      <c r="O527" s="129" t="e">
        <f t="shared" si="138"/>
        <v>#VALUE!</v>
      </c>
      <c r="P527" s="130">
        <f t="shared" si="139"/>
        <v>0</v>
      </c>
      <c r="Q527" s="130" t="e">
        <f>VLOOKUP(T527,Tableau!C:E,3,0)</f>
        <v>#N/A</v>
      </c>
      <c r="R527" s="130" t="e">
        <f>VLOOKUP(T527,Tableau!C:G,5,0)</f>
        <v>#N/A</v>
      </c>
      <c r="S527" s="131" t="str">
        <f t="shared" si="140"/>
        <v/>
      </c>
      <c r="T527" s="131" t="str">
        <f t="shared" si="141"/>
        <v/>
      </c>
    </row>
    <row r="528" spans="13:20" ht="14.25" customHeight="1" x14ac:dyDescent="0.15">
      <c r="M528" s="129" t="str">
        <f t="shared" si="136"/>
        <v/>
      </c>
      <c r="N528" s="129" t="str">
        <f t="shared" si="137"/>
        <v/>
      </c>
      <c r="O528" s="129" t="e">
        <f t="shared" si="138"/>
        <v>#VALUE!</v>
      </c>
      <c r="P528" s="130">
        <f t="shared" si="139"/>
        <v>0</v>
      </c>
      <c r="Q528" s="130" t="e">
        <f>VLOOKUP(T528,Tableau!C:E,3,0)</f>
        <v>#N/A</v>
      </c>
      <c r="R528" s="130" t="e">
        <f>VLOOKUP(T528,Tableau!C:G,5,0)</f>
        <v>#N/A</v>
      </c>
      <c r="S528" s="131" t="str">
        <f t="shared" si="140"/>
        <v/>
      </c>
      <c r="T528" s="131" t="str">
        <f t="shared" si="141"/>
        <v/>
      </c>
    </row>
    <row r="529" spans="13:20" ht="14.25" customHeight="1" x14ac:dyDescent="0.15">
      <c r="M529" s="129" t="str">
        <f t="shared" si="136"/>
        <v/>
      </c>
      <c r="N529" s="129" t="str">
        <f t="shared" si="137"/>
        <v/>
      </c>
      <c r="O529" s="129" t="e">
        <f t="shared" si="138"/>
        <v>#VALUE!</v>
      </c>
      <c r="P529" s="130">
        <f t="shared" si="139"/>
        <v>0</v>
      </c>
      <c r="Q529" s="130" t="e">
        <f>VLOOKUP(T529,Tableau!C:E,3,0)</f>
        <v>#N/A</v>
      </c>
      <c r="R529" s="130" t="e">
        <f>VLOOKUP(T529,Tableau!C:G,5,0)</f>
        <v>#N/A</v>
      </c>
      <c r="S529" s="131" t="str">
        <f t="shared" si="140"/>
        <v/>
      </c>
      <c r="T529" s="131" t="str">
        <f t="shared" si="141"/>
        <v/>
      </c>
    </row>
    <row r="530" spans="13:20" ht="14.25" customHeight="1" x14ac:dyDescent="0.15">
      <c r="M530" s="129" t="str">
        <f t="shared" si="136"/>
        <v/>
      </c>
      <c r="N530" s="129" t="str">
        <f t="shared" si="137"/>
        <v/>
      </c>
      <c r="O530" s="129" t="e">
        <f t="shared" si="138"/>
        <v>#VALUE!</v>
      </c>
      <c r="P530" s="130">
        <f t="shared" si="139"/>
        <v>0</v>
      </c>
      <c r="Q530" s="130" t="e">
        <f>VLOOKUP(T530,Tableau!C:E,3,0)</f>
        <v>#N/A</v>
      </c>
      <c r="R530" s="130" t="e">
        <f>VLOOKUP(T530,Tableau!C:G,5,0)</f>
        <v>#N/A</v>
      </c>
      <c r="S530" s="131" t="str">
        <f t="shared" si="140"/>
        <v/>
      </c>
      <c r="T530" s="131" t="str">
        <f t="shared" si="141"/>
        <v/>
      </c>
    </row>
    <row r="531" spans="13:20" ht="14.25" customHeight="1" x14ac:dyDescent="0.15">
      <c r="M531" s="129" t="str">
        <f t="shared" si="136"/>
        <v/>
      </c>
      <c r="N531" s="129" t="str">
        <f t="shared" si="137"/>
        <v/>
      </c>
      <c r="O531" s="129" t="e">
        <f t="shared" si="138"/>
        <v>#VALUE!</v>
      </c>
      <c r="P531" s="130">
        <f t="shared" si="139"/>
        <v>0</v>
      </c>
      <c r="Q531" s="130" t="e">
        <f>VLOOKUP(T531,Tableau!C:E,3,0)</f>
        <v>#N/A</v>
      </c>
      <c r="R531" s="130" t="e">
        <f>VLOOKUP(T531,Tableau!C:G,5,0)</f>
        <v>#N/A</v>
      </c>
      <c r="S531" s="131" t="str">
        <f t="shared" si="140"/>
        <v/>
      </c>
      <c r="T531" s="131" t="str">
        <f t="shared" si="141"/>
        <v/>
      </c>
    </row>
    <row r="532" spans="13:20" ht="14.25" customHeight="1" x14ac:dyDescent="0.15">
      <c r="M532" s="129" t="str">
        <f t="shared" si="136"/>
        <v/>
      </c>
      <c r="N532" s="129" t="str">
        <f t="shared" si="137"/>
        <v/>
      </c>
      <c r="O532" s="129" t="e">
        <f t="shared" si="138"/>
        <v>#VALUE!</v>
      </c>
      <c r="P532" s="130">
        <f t="shared" si="139"/>
        <v>0</v>
      </c>
      <c r="Q532" s="130" t="e">
        <f>VLOOKUP(T532,Tableau!C:E,3,0)</f>
        <v>#N/A</v>
      </c>
      <c r="R532" s="130" t="e">
        <f>VLOOKUP(T532,Tableau!C:G,5,0)</f>
        <v>#N/A</v>
      </c>
      <c r="S532" s="131" t="str">
        <f t="shared" si="140"/>
        <v/>
      </c>
      <c r="T532" s="131" t="str">
        <f t="shared" si="141"/>
        <v/>
      </c>
    </row>
    <row r="533" spans="13:20" ht="14.25" customHeight="1" x14ac:dyDescent="0.15">
      <c r="M533" s="129" t="str">
        <f t="shared" si="136"/>
        <v/>
      </c>
      <c r="N533" s="129" t="str">
        <f t="shared" si="137"/>
        <v/>
      </c>
      <c r="O533" s="129" t="e">
        <f t="shared" si="138"/>
        <v>#VALUE!</v>
      </c>
      <c r="P533" s="130">
        <f t="shared" si="139"/>
        <v>0</v>
      </c>
      <c r="Q533" s="130" t="e">
        <f>VLOOKUP(T533,Tableau!C:E,3,0)</f>
        <v>#N/A</v>
      </c>
      <c r="R533" s="130" t="e">
        <f>VLOOKUP(T533,Tableau!C:G,5,0)</f>
        <v>#N/A</v>
      </c>
      <c r="S533" s="131" t="str">
        <f t="shared" si="140"/>
        <v/>
      </c>
      <c r="T533" s="131" t="str">
        <f t="shared" si="141"/>
        <v/>
      </c>
    </row>
    <row r="534" spans="13:20" ht="14.25" customHeight="1" x14ac:dyDescent="0.15">
      <c r="M534" s="129" t="str">
        <f t="shared" si="136"/>
        <v/>
      </c>
      <c r="N534" s="129" t="str">
        <f t="shared" si="137"/>
        <v/>
      </c>
      <c r="O534" s="129" t="e">
        <f t="shared" si="138"/>
        <v>#VALUE!</v>
      </c>
      <c r="P534" s="130">
        <f t="shared" si="139"/>
        <v>0</v>
      </c>
      <c r="Q534" s="130" t="e">
        <f>VLOOKUP(T534,Tableau!C:E,3,0)</f>
        <v>#N/A</v>
      </c>
      <c r="R534" s="130" t="e">
        <f>VLOOKUP(T534,Tableau!C:G,5,0)</f>
        <v>#N/A</v>
      </c>
      <c r="S534" s="131" t="str">
        <f t="shared" si="140"/>
        <v/>
      </c>
      <c r="T534" s="131" t="str">
        <f t="shared" si="141"/>
        <v/>
      </c>
    </row>
    <row r="535" spans="13:20" ht="14.25" customHeight="1" x14ac:dyDescent="0.15">
      <c r="M535" s="129" t="str">
        <f t="shared" si="136"/>
        <v/>
      </c>
      <c r="N535" s="129" t="str">
        <f t="shared" si="137"/>
        <v/>
      </c>
      <c r="O535" s="129" t="e">
        <f t="shared" si="138"/>
        <v>#VALUE!</v>
      </c>
      <c r="P535" s="130">
        <f t="shared" si="139"/>
        <v>0</v>
      </c>
      <c r="Q535" s="130" t="e">
        <f>VLOOKUP(T535,Tableau!C:E,3,0)</f>
        <v>#N/A</v>
      </c>
      <c r="R535" s="130" t="e">
        <f>VLOOKUP(T535,Tableau!C:G,5,0)</f>
        <v>#N/A</v>
      </c>
      <c r="S535" s="131" t="str">
        <f t="shared" si="140"/>
        <v/>
      </c>
      <c r="T535" s="131" t="str">
        <f t="shared" si="141"/>
        <v/>
      </c>
    </row>
    <row r="536" spans="13:20" ht="14.25" customHeight="1" x14ac:dyDescent="0.15">
      <c r="M536" s="129" t="str">
        <f t="shared" si="136"/>
        <v/>
      </c>
      <c r="N536" s="129" t="str">
        <f t="shared" si="137"/>
        <v/>
      </c>
      <c r="O536" s="129" t="e">
        <f t="shared" si="138"/>
        <v>#VALUE!</v>
      </c>
      <c r="P536" s="130">
        <f t="shared" si="139"/>
        <v>0</v>
      </c>
      <c r="Q536" s="130" t="e">
        <f>VLOOKUP(T536,Tableau!C:E,3,0)</f>
        <v>#N/A</v>
      </c>
      <c r="R536" s="130" t="e">
        <f>VLOOKUP(T536,Tableau!C:G,5,0)</f>
        <v>#N/A</v>
      </c>
      <c r="S536" s="131" t="str">
        <f t="shared" si="140"/>
        <v/>
      </c>
      <c r="T536" s="131" t="str">
        <f t="shared" si="141"/>
        <v/>
      </c>
    </row>
    <row r="537" spans="13:20" ht="14.25" customHeight="1" x14ac:dyDescent="0.15">
      <c r="M537" s="129" t="str">
        <f t="shared" si="136"/>
        <v/>
      </c>
      <c r="N537" s="129" t="str">
        <f t="shared" si="137"/>
        <v/>
      </c>
      <c r="O537" s="129" t="e">
        <f t="shared" si="138"/>
        <v>#VALUE!</v>
      </c>
      <c r="P537" s="130">
        <f t="shared" si="139"/>
        <v>0</v>
      </c>
      <c r="Q537" s="130" t="e">
        <f>VLOOKUP(T537,Tableau!C:E,3,0)</f>
        <v>#N/A</v>
      </c>
      <c r="R537" s="130" t="e">
        <f>VLOOKUP(T537,Tableau!C:G,5,0)</f>
        <v>#N/A</v>
      </c>
      <c r="S537" s="131" t="str">
        <f t="shared" si="140"/>
        <v/>
      </c>
      <c r="T537" s="131" t="str">
        <f t="shared" si="141"/>
        <v/>
      </c>
    </row>
    <row r="538" spans="13:20" ht="14.25" customHeight="1" x14ac:dyDescent="0.15">
      <c r="M538" s="129" t="str">
        <f t="shared" si="136"/>
        <v/>
      </c>
      <c r="N538" s="129" t="str">
        <f t="shared" si="137"/>
        <v/>
      </c>
      <c r="O538" s="129" t="e">
        <f t="shared" si="138"/>
        <v>#VALUE!</v>
      </c>
      <c r="P538" s="130">
        <f t="shared" si="139"/>
        <v>0</v>
      </c>
      <c r="Q538" s="130" t="e">
        <f>VLOOKUP(T538,Tableau!C:E,3,0)</f>
        <v>#N/A</v>
      </c>
      <c r="R538" s="130" t="e">
        <f>VLOOKUP(T538,Tableau!C:G,5,0)</f>
        <v>#N/A</v>
      </c>
      <c r="S538" s="131" t="str">
        <f t="shared" si="140"/>
        <v/>
      </c>
      <c r="T538" s="131" t="str">
        <f t="shared" si="141"/>
        <v/>
      </c>
    </row>
    <row r="539" spans="13:20" ht="14.25" customHeight="1" x14ac:dyDescent="0.15">
      <c r="M539" s="129" t="str">
        <f t="shared" si="136"/>
        <v/>
      </c>
      <c r="N539" s="129" t="str">
        <f t="shared" si="137"/>
        <v/>
      </c>
      <c r="O539" s="129" t="e">
        <f t="shared" si="138"/>
        <v>#VALUE!</v>
      </c>
      <c r="P539" s="130">
        <f t="shared" si="139"/>
        <v>0</v>
      </c>
      <c r="Q539" s="130" t="e">
        <f>VLOOKUP(T539,Tableau!C:E,3,0)</f>
        <v>#N/A</v>
      </c>
      <c r="R539" s="130" t="e">
        <f>VLOOKUP(T539,Tableau!C:G,5,0)</f>
        <v>#N/A</v>
      </c>
      <c r="S539" s="131" t="str">
        <f t="shared" si="140"/>
        <v/>
      </c>
      <c r="T539" s="131" t="str">
        <f t="shared" si="141"/>
        <v/>
      </c>
    </row>
    <row r="540" spans="13:20" ht="14.25" customHeight="1" x14ac:dyDescent="0.15">
      <c r="M540" s="129" t="str">
        <f t="shared" si="136"/>
        <v/>
      </c>
      <c r="N540" s="129" t="str">
        <f t="shared" si="137"/>
        <v/>
      </c>
      <c r="O540" s="129" t="e">
        <f t="shared" si="138"/>
        <v>#VALUE!</v>
      </c>
      <c r="P540" s="130">
        <f t="shared" si="139"/>
        <v>0</v>
      </c>
      <c r="Q540" s="130" t="e">
        <f>VLOOKUP(T540,Tableau!C:E,3,0)</f>
        <v>#N/A</v>
      </c>
      <c r="R540" s="130" t="e">
        <f>VLOOKUP(T540,Tableau!C:G,5,0)</f>
        <v>#N/A</v>
      </c>
      <c r="S540" s="131" t="str">
        <f t="shared" si="140"/>
        <v/>
      </c>
      <c r="T540" s="131" t="str">
        <f t="shared" si="141"/>
        <v/>
      </c>
    </row>
    <row r="541" spans="13:20" ht="14.25" customHeight="1" x14ac:dyDescent="0.15">
      <c r="M541" s="129" t="str">
        <f t="shared" si="136"/>
        <v/>
      </c>
      <c r="N541" s="129" t="str">
        <f t="shared" si="137"/>
        <v/>
      </c>
      <c r="O541" s="129" t="e">
        <f t="shared" si="138"/>
        <v>#VALUE!</v>
      </c>
      <c r="P541" s="130">
        <f t="shared" si="139"/>
        <v>0</v>
      </c>
      <c r="Q541" s="130" t="e">
        <f>VLOOKUP(T541,Tableau!C:E,3,0)</f>
        <v>#N/A</v>
      </c>
      <c r="R541" s="130" t="e">
        <f>VLOOKUP(T541,Tableau!C:G,5,0)</f>
        <v>#N/A</v>
      </c>
      <c r="S541" s="131" t="str">
        <f t="shared" si="140"/>
        <v/>
      </c>
      <c r="T541" s="131" t="str">
        <f t="shared" si="141"/>
        <v/>
      </c>
    </row>
    <row r="542" spans="13:20" ht="14.25" customHeight="1" x14ac:dyDescent="0.15">
      <c r="M542" s="129" t="str">
        <f t="shared" si="136"/>
        <v/>
      </c>
      <c r="N542" s="129" t="str">
        <f t="shared" si="137"/>
        <v/>
      </c>
      <c r="O542" s="129" t="e">
        <f t="shared" si="138"/>
        <v>#VALUE!</v>
      </c>
      <c r="P542" s="130">
        <f t="shared" si="139"/>
        <v>0</v>
      </c>
      <c r="Q542" s="130" t="e">
        <f>VLOOKUP(T542,Tableau!C:E,3,0)</f>
        <v>#N/A</v>
      </c>
      <c r="R542" s="130" t="e">
        <f>VLOOKUP(T542,Tableau!C:G,5,0)</f>
        <v>#N/A</v>
      </c>
      <c r="S542" s="131" t="str">
        <f t="shared" si="140"/>
        <v/>
      </c>
      <c r="T542" s="131" t="str">
        <f t="shared" si="141"/>
        <v/>
      </c>
    </row>
    <row r="543" spans="13:20" ht="14.25" customHeight="1" x14ac:dyDescent="0.15">
      <c r="M543" s="129" t="str">
        <f t="shared" si="136"/>
        <v/>
      </c>
      <c r="N543" s="129" t="str">
        <f t="shared" si="137"/>
        <v/>
      </c>
      <c r="O543" s="129" t="e">
        <f t="shared" si="138"/>
        <v>#VALUE!</v>
      </c>
      <c r="P543" s="130">
        <f t="shared" si="139"/>
        <v>0</v>
      </c>
      <c r="Q543" s="130" t="e">
        <f>VLOOKUP(T543,Tableau!C:E,3,0)</f>
        <v>#N/A</v>
      </c>
      <c r="R543" s="130" t="e">
        <f>VLOOKUP(T543,Tableau!C:G,5,0)</f>
        <v>#N/A</v>
      </c>
      <c r="S543" s="131" t="str">
        <f t="shared" si="140"/>
        <v/>
      </c>
      <c r="T543" s="131" t="str">
        <f t="shared" si="141"/>
        <v/>
      </c>
    </row>
    <row r="544" spans="13:20" ht="14.25" customHeight="1" x14ac:dyDescent="0.15">
      <c r="M544" s="129" t="str">
        <f t="shared" si="136"/>
        <v/>
      </c>
      <c r="N544" s="129" t="str">
        <f t="shared" si="137"/>
        <v/>
      </c>
      <c r="O544" s="129" t="e">
        <f t="shared" si="138"/>
        <v>#VALUE!</v>
      </c>
      <c r="P544" s="130">
        <f t="shared" si="139"/>
        <v>0</v>
      </c>
      <c r="Q544" s="130" t="e">
        <f>VLOOKUP(T544,Tableau!C:E,3,0)</f>
        <v>#N/A</v>
      </c>
      <c r="R544" s="130" t="e">
        <f>VLOOKUP(T544,Tableau!C:G,5,0)</f>
        <v>#N/A</v>
      </c>
      <c r="S544" s="131" t="str">
        <f t="shared" si="140"/>
        <v/>
      </c>
      <c r="T544" s="131" t="str">
        <f t="shared" si="141"/>
        <v/>
      </c>
    </row>
    <row r="545" spans="13:20" ht="14.25" customHeight="1" x14ac:dyDescent="0.15">
      <c r="M545" s="129" t="str">
        <f t="shared" si="136"/>
        <v/>
      </c>
      <c r="N545" s="129" t="str">
        <f t="shared" si="137"/>
        <v/>
      </c>
      <c r="O545" s="129" t="e">
        <f t="shared" si="138"/>
        <v>#VALUE!</v>
      </c>
      <c r="P545" s="130">
        <f t="shared" si="139"/>
        <v>0</v>
      </c>
      <c r="Q545" s="130" t="e">
        <f>VLOOKUP(T545,Tableau!C:E,3,0)</f>
        <v>#N/A</v>
      </c>
      <c r="R545" s="130" t="e">
        <f>VLOOKUP(T545,Tableau!C:G,5,0)</f>
        <v>#N/A</v>
      </c>
      <c r="S545" s="131" t="str">
        <f t="shared" si="140"/>
        <v/>
      </c>
      <c r="T545" s="131" t="str">
        <f t="shared" si="141"/>
        <v/>
      </c>
    </row>
    <row r="546" spans="13:20" ht="14.25" customHeight="1" x14ac:dyDescent="0.15">
      <c r="M546" s="129" t="str">
        <f t="shared" si="136"/>
        <v/>
      </c>
      <c r="N546" s="129" t="str">
        <f t="shared" si="137"/>
        <v/>
      </c>
      <c r="O546" s="129" t="e">
        <f t="shared" si="138"/>
        <v>#VALUE!</v>
      </c>
      <c r="P546" s="130">
        <f t="shared" si="139"/>
        <v>0</v>
      </c>
      <c r="Q546" s="130" t="e">
        <f>VLOOKUP(T546,Tableau!C:E,3,0)</f>
        <v>#N/A</v>
      </c>
      <c r="R546" s="130" t="e">
        <f>VLOOKUP(T546,Tableau!C:G,5,0)</f>
        <v>#N/A</v>
      </c>
      <c r="S546" s="131" t="str">
        <f t="shared" si="140"/>
        <v/>
      </c>
      <c r="T546" s="131" t="str">
        <f t="shared" si="141"/>
        <v/>
      </c>
    </row>
    <row r="547" spans="13:20" ht="14.25" customHeight="1" x14ac:dyDescent="0.15">
      <c r="M547" s="129" t="str">
        <f t="shared" si="136"/>
        <v/>
      </c>
      <c r="N547" s="129" t="str">
        <f t="shared" si="137"/>
        <v/>
      </c>
      <c r="O547" s="129" t="e">
        <f t="shared" si="138"/>
        <v>#VALUE!</v>
      </c>
      <c r="P547" s="130">
        <f t="shared" si="139"/>
        <v>0</v>
      </c>
      <c r="Q547" s="130" t="e">
        <f>VLOOKUP(T547,Tableau!C:E,3,0)</f>
        <v>#N/A</v>
      </c>
      <c r="R547" s="130" t="e">
        <f>VLOOKUP(T547,Tableau!C:G,5,0)</f>
        <v>#N/A</v>
      </c>
      <c r="S547" s="131" t="str">
        <f t="shared" si="140"/>
        <v/>
      </c>
      <c r="T547" s="131" t="str">
        <f t="shared" si="141"/>
        <v/>
      </c>
    </row>
    <row r="548" spans="13:20" ht="14.25" customHeight="1" x14ac:dyDescent="0.15">
      <c r="M548" s="129" t="str">
        <f t="shared" si="136"/>
        <v/>
      </c>
      <c r="N548" s="129" t="str">
        <f t="shared" si="137"/>
        <v/>
      </c>
      <c r="O548" s="129" t="e">
        <f t="shared" si="138"/>
        <v>#VALUE!</v>
      </c>
      <c r="P548" s="130">
        <f t="shared" si="139"/>
        <v>0</v>
      </c>
      <c r="Q548" s="130" t="e">
        <f>VLOOKUP(T548,Tableau!C:E,3,0)</f>
        <v>#N/A</v>
      </c>
      <c r="R548" s="130" t="e">
        <f>VLOOKUP(T548,Tableau!C:G,5,0)</f>
        <v>#N/A</v>
      </c>
      <c r="S548" s="131" t="str">
        <f t="shared" si="140"/>
        <v/>
      </c>
      <c r="T548" s="131" t="str">
        <f t="shared" si="141"/>
        <v/>
      </c>
    </row>
    <row r="549" spans="13:20" ht="14.25" customHeight="1" x14ac:dyDescent="0.15">
      <c r="M549" s="129" t="str">
        <f t="shared" si="136"/>
        <v/>
      </c>
      <c r="N549" s="129" t="str">
        <f t="shared" si="137"/>
        <v/>
      </c>
      <c r="O549" s="129" t="e">
        <f t="shared" si="138"/>
        <v>#VALUE!</v>
      </c>
      <c r="P549" s="130">
        <f t="shared" si="139"/>
        <v>0</v>
      </c>
      <c r="Q549" s="130" t="e">
        <f>VLOOKUP(T549,Tableau!C:E,3,0)</f>
        <v>#N/A</v>
      </c>
      <c r="R549" s="130" t="e">
        <f>VLOOKUP(T549,Tableau!C:G,5,0)</f>
        <v>#N/A</v>
      </c>
      <c r="S549" s="131" t="str">
        <f t="shared" si="140"/>
        <v/>
      </c>
      <c r="T549" s="131" t="str">
        <f t="shared" si="141"/>
        <v/>
      </c>
    </row>
    <row r="550" spans="13:20" ht="14.25" customHeight="1" x14ac:dyDescent="0.15">
      <c r="M550" s="129" t="str">
        <f t="shared" si="136"/>
        <v/>
      </c>
      <c r="N550" s="129" t="str">
        <f t="shared" si="137"/>
        <v/>
      </c>
      <c r="O550" s="129" t="e">
        <f t="shared" si="138"/>
        <v>#VALUE!</v>
      </c>
      <c r="P550" s="130">
        <f t="shared" si="139"/>
        <v>0</v>
      </c>
      <c r="Q550" s="130" t="e">
        <f>VLOOKUP(T550,Tableau!C:E,3,0)</f>
        <v>#N/A</v>
      </c>
      <c r="R550" s="130" t="e">
        <f>VLOOKUP(T550,Tableau!C:G,5,0)</f>
        <v>#N/A</v>
      </c>
      <c r="S550" s="131" t="str">
        <f t="shared" si="140"/>
        <v/>
      </c>
      <c r="T550" s="131" t="str">
        <f t="shared" si="141"/>
        <v/>
      </c>
    </row>
    <row r="551" spans="13:20" ht="14.25" customHeight="1" x14ac:dyDescent="0.15">
      <c r="M551" s="129" t="str">
        <f t="shared" si="136"/>
        <v/>
      </c>
      <c r="N551" s="129" t="str">
        <f t="shared" si="137"/>
        <v/>
      </c>
      <c r="O551" s="129" t="e">
        <f t="shared" si="138"/>
        <v>#VALUE!</v>
      </c>
      <c r="P551" s="130">
        <f t="shared" si="139"/>
        <v>0</v>
      </c>
      <c r="Q551" s="130" t="e">
        <f>VLOOKUP(T551,Tableau!C:E,3,0)</f>
        <v>#N/A</v>
      </c>
      <c r="R551" s="130" t="e">
        <f>VLOOKUP(T551,Tableau!C:G,5,0)</f>
        <v>#N/A</v>
      </c>
      <c r="S551" s="131" t="str">
        <f t="shared" si="140"/>
        <v/>
      </c>
      <c r="T551" s="131" t="str">
        <f t="shared" si="141"/>
        <v/>
      </c>
    </row>
    <row r="552" spans="13:20" ht="14.25" customHeight="1" x14ac:dyDescent="0.15">
      <c r="M552" s="129" t="str">
        <f t="shared" si="136"/>
        <v/>
      </c>
      <c r="N552" s="129" t="str">
        <f t="shared" si="137"/>
        <v/>
      </c>
      <c r="O552" s="129" t="e">
        <f t="shared" si="138"/>
        <v>#VALUE!</v>
      </c>
      <c r="P552" s="130">
        <f t="shared" si="139"/>
        <v>0</v>
      </c>
      <c r="Q552" s="130" t="e">
        <f>VLOOKUP(T552,Tableau!C:E,3,0)</f>
        <v>#N/A</v>
      </c>
      <c r="R552" s="130" t="e">
        <f>VLOOKUP(T552,Tableau!C:G,5,0)</f>
        <v>#N/A</v>
      </c>
      <c r="S552" s="131" t="str">
        <f t="shared" si="140"/>
        <v/>
      </c>
      <c r="T552" s="131" t="str">
        <f t="shared" si="141"/>
        <v/>
      </c>
    </row>
    <row r="553" spans="13:20" ht="14.25" customHeight="1" x14ac:dyDescent="0.15">
      <c r="M553" s="129" t="str">
        <f t="shared" si="136"/>
        <v/>
      </c>
      <c r="N553" s="129" t="str">
        <f t="shared" si="137"/>
        <v/>
      </c>
      <c r="O553" s="129" t="e">
        <f t="shared" si="138"/>
        <v>#VALUE!</v>
      </c>
      <c r="P553" s="130">
        <f t="shared" si="139"/>
        <v>0</v>
      </c>
      <c r="Q553" s="130" t="e">
        <f>VLOOKUP(T553,Tableau!C:E,3,0)</f>
        <v>#N/A</v>
      </c>
      <c r="R553" s="130" t="e">
        <f>VLOOKUP(T553,Tableau!C:G,5,0)</f>
        <v>#N/A</v>
      </c>
      <c r="S553" s="131" t="str">
        <f t="shared" si="140"/>
        <v/>
      </c>
      <c r="T553" s="131" t="str">
        <f t="shared" si="141"/>
        <v/>
      </c>
    </row>
    <row r="554" spans="13:20" ht="14.25" customHeight="1" x14ac:dyDescent="0.15">
      <c r="M554" s="129" t="str">
        <f t="shared" si="136"/>
        <v/>
      </c>
      <c r="N554" s="129" t="str">
        <f t="shared" si="137"/>
        <v/>
      </c>
      <c r="O554" s="129" t="e">
        <f t="shared" si="138"/>
        <v>#VALUE!</v>
      </c>
      <c r="P554" s="130">
        <f t="shared" si="139"/>
        <v>0</v>
      </c>
      <c r="Q554" s="130" t="e">
        <f>VLOOKUP(T554,Tableau!C:E,3,0)</f>
        <v>#N/A</v>
      </c>
      <c r="R554" s="130" t="e">
        <f>VLOOKUP(T554,Tableau!C:G,5,0)</f>
        <v>#N/A</v>
      </c>
      <c r="S554" s="131" t="str">
        <f t="shared" si="140"/>
        <v/>
      </c>
      <c r="T554" s="131" t="str">
        <f t="shared" si="141"/>
        <v/>
      </c>
    </row>
    <row r="555" spans="13:20" ht="14.25" customHeight="1" x14ac:dyDescent="0.15">
      <c r="M555" s="129" t="str">
        <f t="shared" si="136"/>
        <v/>
      </c>
      <c r="N555" s="129" t="str">
        <f t="shared" si="137"/>
        <v/>
      </c>
      <c r="O555" s="129" t="e">
        <f t="shared" si="138"/>
        <v>#VALUE!</v>
      </c>
      <c r="P555" s="130">
        <f t="shared" si="139"/>
        <v>0</v>
      </c>
      <c r="Q555" s="130" t="e">
        <f>VLOOKUP(T555,Tableau!C:E,3,0)</f>
        <v>#N/A</v>
      </c>
      <c r="R555" s="130" t="e">
        <f>VLOOKUP(T555,Tableau!C:G,5,0)</f>
        <v>#N/A</v>
      </c>
      <c r="S555" s="131" t="str">
        <f t="shared" si="140"/>
        <v/>
      </c>
      <c r="T555" s="131" t="str">
        <f t="shared" si="141"/>
        <v/>
      </c>
    </row>
    <row r="556" spans="13:20" ht="14.25" customHeight="1" x14ac:dyDescent="0.15">
      <c r="M556" s="129" t="str">
        <f t="shared" si="136"/>
        <v/>
      </c>
      <c r="N556" s="129" t="str">
        <f t="shared" si="137"/>
        <v/>
      </c>
      <c r="O556" s="129" t="e">
        <f t="shared" si="138"/>
        <v>#VALUE!</v>
      </c>
      <c r="P556" s="130">
        <f t="shared" si="139"/>
        <v>0</v>
      </c>
      <c r="Q556" s="130" t="e">
        <f>VLOOKUP(T556,Tableau!C:E,3,0)</f>
        <v>#N/A</v>
      </c>
      <c r="R556" s="130" t="e">
        <f>VLOOKUP(T556,Tableau!C:G,5,0)</f>
        <v>#N/A</v>
      </c>
      <c r="S556" s="131" t="str">
        <f t="shared" si="140"/>
        <v/>
      </c>
      <c r="T556" s="131" t="str">
        <f t="shared" si="141"/>
        <v/>
      </c>
    </row>
    <row r="557" spans="13:20" ht="14.25" customHeight="1" x14ac:dyDescent="0.15">
      <c r="M557" s="129" t="str">
        <f t="shared" si="136"/>
        <v/>
      </c>
      <c r="N557" s="129" t="str">
        <f t="shared" si="137"/>
        <v/>
      </c>
      <c r="O557" s="129" t="e">
        <f t="shared" si="138"/>
        <v>#VALUE!</v>
      </c>
      <c r="P557" s="130">
        <f t="shared" si="139"/>
        <v>0</v>
      </c>
      <c r="Q557" s="130" t="e">
        <f>VLOOKUP(T557,Tableau!C:E,3,0)</f>
        <v>#N/A</v>
      </c>
      <c r="R557" s="130" t="e">
        <f>VLOOKUP(T557,Tableau!C:G,5,0)</f>
        <v>#N/A</v>
      </c>
      <c r="S557" s="131" t="str">
        <f t="shared" si="140"/>
        <v/>
      </c>
      <c r="T557" s="131" t="str">
        <f t="shared" si="141"/>
        <v/>
      </c>
    </row>
    <row r="558" spans="13:20" ht="14.25" customHeight="1" x14ac:dyDescent="0.15">
      <c r="M558" s="129" t="str">
        <f t="shared" si="136"/>
        <v/>
      </c>
      <c r="N558" s="129" t="str">
        <f t="shared" si="137"/>
        <v/>
      </c>
      <c r="O558" s="129" t="e">
        <f t="shared" si="138"/>
        <v>#VALUE!</v>
      </c>
      <c r="P558" s="130">
        <f t="shared" si="139"/>
        <v>0</v>
      </c>
      <c r="Q558" s="130" t="e">
        <f>VLOOKUP(T558,Tableau!C:E,3,0)</f>
        <v>#N/A</v>
      </c>
      <c r="R558" s="130" t="e">
        <f>VLOOKUP(T558,Tableau!C:G,5,0)</f>
        <v>#N/A</v>
      </c>
      <c r="S558" s="131" t="str">
        <f t="shared" si="140"/>
        <v/>
      </c>
      <c r="T558" s="131" t="str">
        <f t="shared" si="141"/>
        <v/>
      </c>
    </row>
    <row r="559" spans="13:20" ht="14.25" customHeight="1" x14ac:dyDescent="0.15">
      <c r="M559" s="129" t="str">
        <f t="shared" si="136"/>
        <v/>
      </c>
      <c r="N559" s="129" t="str">
        <f t="shared" si="137"/>
        <v/>
      </c>
      <c r="O559" s="129" t="e">
        <f t="shared" si="138"/>
        <v>#VALUE!</v>
      </c>
      <c r="P559" s="130">
        <f t="shared" si="139"/>
        <v>0</v>
      </c>
      <c r="Q559" s="130" t="e">
        <f>VLOOKUP(T559,Tableau!C:E,3,0)</f>
        <v>#N/A</v>
      </c>
      <c r="R559" s="130" t="e">
        <f>VLOOKUP(T559,Tableau!C:G,5,0)</f>
        <v>#N/A</v>
      </c>
      <c r="S559" s="131" t="str">
        <f t="shared" si="140"/>
        <v/>
      </c>
      <c r="T559" s="131" t="str">
        <f t="shared" si="141"/>
        <v/>
      </c>
    </row>
    <row r="560" spans="13:20" ht="14.25" customHeight="1" x14ac:dyDescent="0.15">
      <c r="M560" s="129" t="str">
        <f t="shared" si="136"/>
        <v/>
      </c>
      <c r="N560" s="129" t="str">
        <f t="shared" si="137"/>
        <v/>
      </c>
      <c r="O560" s="129" t="e">
        <f t="shared" si="138"/>
        <v>#VALUE!</v>
      </c>
      <c r="P560" s="130">
        <f t="shared" si="139"/>
        <v>0</v>
      </c>
      <c r="Q560" s="130" t="e">
        <f>VLOOKUP(T560,Tableau!C:E,3,0)</f>
        <v>#N/A</v>
      </c>
      <c r="R560" s="130" t="e">
        <f>VLOOKUP(T560,Tableau!C:G,5,0)</f>
        <v>#N/A</v>
      </c>
      <c r="S560" s="131" t="str">
        <f t="shared" si="140"/>
        <v/>
      </c>
      <c r="T560" s="131" t="str">
        <f t="shared" si="141"/>
        <v/>
      </c>
    </row>
    <row r="561" spans="13:20" ht="14.25" customHeight="1" x14ac:dyDescent="0.15">
      <c r="M561" s="129" t="str">
        <f t="shared" si="136"/>
        <v/>
      </c>
      <c r="N561" s="129" t="str">
        <f t="shared" si="137"/>
        <v/>
      </c>
      <c r="O561" s="129" t="e">
        <f t="shared" si="138"/>
        <v>#VALUE!</v>
      </c>
      <c r="P561" s="130">
        <f t="shared" si="139"/>
        <v>0</v>
      </c>
      <c r="Q561" s="130" t="e">
        <f>VLOOKUP(T561,Tableau!C:E,3,0)</f>
        <v>#N/A</v>
      </c>
      <c r="R561" s="130" t="e">
        <f>VLOOKUP(T561,Tableau!C:G,5,0)</f>
        <v>#N/A</v>
      </c>
      <c r="S561" s="131" t="str">
        <f t="shared" si="140"/>
        <v/>
      </c>
      <c r="T561" s="131" t="str">
        <f t="shared" si="141"/>
        <v/>
      </c>
    </row>
    <row r="562" spans="13:20" ht="14.25" customHeight="1" x14ac:dyDescent="0.15">
      <c r="M562" s="129" t="str">
        <f t="shared" si="136"/>
        <v/>
      </c>
      <c r="N562" s="129" t="str">
        <f t="shared" si="137"/>
        <v/>
      </c>
      <c r="O562" s="129" t="e">
        <f t="shared" si="138"/>
        <v>#VALUE!</v>
      </c>
      <c r="P562" s="130">
        <f t="shared" si="139"/>
        <v>0</v>
      </c>
      <c r="Q562" s="130" t="e">
        <f>VLOOKUP(T562,Tableau!C:E,3,0)</f>
        <v>#N/A</v>
      </c>
      <c r="R562" s="130" t="e">
        <f>VLOOKUP(T562,Tableau!C:G,5,0)</f>
        <v>#N/A</v>
      </c>
      <c r="S562" s="131" t="str">
        <f t="shared" si="140"/>
        <v/>
      </c>
      <c r="T562" s="131" t="str">
        <f t="shared" si="141"/>
        <v/>
      </c>
    </row>
    <row r="563" spans="13:20" ht="14.25" customHeight="1" x14ac:dyDescent="0.15">
      <c r="M563" s="129" t="str">
        <f t="shared" si="136"/>
        <v/>
      </c>
      <c r="N563" s="129" t="str">
        <f t="shared" si="137"/>
        <v/>
      </c>
      <c r="O563" s="129" t="e">
        <f t="shared" si="138"/>
        <v>#VALUE!</v>
      </c>
      <c r="P563" s="130">
        <f t="shared" si="139"/>
        <v>0</v>
      </c>
      <c r="Q563" s="130" t="e">
        <f>VLOOKUP(T563,Tableau!C:E,3,0)</f>
        <v>#N/A</v>
      </c>
      <c r="R563" s="130" t="e">
        <f>VLOOKUP(T563,Tableau!C:G,5,0)</f>
        <v>#N/A</v>
      </c>
      <c r="S563" s="131" t="str">
        <f t="shared" si="140"/>
        <v/>
      </c>
      <c r="T563" s="131" t="str">
        <f t="shared" si="141"/>
        <v/>
      </c>
    </row>
    <row r="564" spans="13:20" ht="14.25" customHeight="1" x14ac:dyDescent="0.15">
      <c r="M564" s="129" t="str">
        <f t="shared" si="136"/>
        <v/>
      </c>
      <c r="N564" s="129" t="str">
        <f t="shared" si="137"/>
        <v/>
      </c>
      <c r="O564" s="129" t="e">
        <f t="shared" si="138"/>
        <v>#VALUE!</v>
      </c>
      <c r="P564" s="130">
        <f t="shared" si="139"/>
        <v>0</v>
      </c>
      <c r="Q564" s="130" t="e">
        <f>VLOOKUP(T564,Tableau!C:E,3,0)</f>
        <v>#N/A</v>
      </c>
      <c r="R564" s="130" t="e">
        <f>VLOOKUP(T564,Tableau!C:G,5,0)</f>
        <v>#N/A</v>
      </c>
      <c r="S564" s="131" t="str">
        <f t="shared" si="140"/>
        <v/>
      </c>
      <c r="T564" s="131" t="str">
        <f t="shared" si="141"/>
        <v/>
      </c>
    </row>
    <row r="565" spans="13:20" ht="14.25" customHeight="1" x14ac:dyDescent="0.15">
      <c r="M565" s="129" t="str">
        <f t="shared" si="136"/>
        <v/>
      </c>
      <c r="N565" s="129" t="str">
        <f t="shared" si="137"/>
        <v/>
      </c>
      <c r="O565" s="129" t="e">
        <f t="shared" si="138"/>
        <v>#VALUE!</v>
      </c>
      <c r="P565" s="130">
        <f t="shared" si="139"/>
        <v>0</v>
      </c>
      <c r="Q565" s="130" t="e">
        <f>VLOOKUP(T565,Tableau!C:E,3,0)</f>
        <v>#N/A</v>
      </c>
      <c r="R565" s="130" t="e">
        <f>VLOOKUP(T565,Tableau!C:G,5,0)</f>
        <v>#N/A</v>
      </c>
      <c r="S565" s="131" t="str">
        <f t="shared" si="140"/>
        <v/>
      </c>
      <c r="T565" s="131" t="str">
        <f t="shared" si="141"/>
        <v/>
      </c>
    </row>
    <row r="566" spans="13:20" ht="14.25" customHeight="1" x14ac:dyDescent="0.15">
      <c r="M566" s="129" t="str">
        <f t="shared" ref="M566:M629" si="142">A566&amp;S566</f>
        <v/>
      </c>
      <c r="N566" s="129" t="str">
        <f t="shared" ref="N566:N629" si="143">LEFT(A566,4)</f>
        <v/>
      </c>
      <c r="O566" s="129" t="e">
        <f t="shared" ref="O566:O629" si="144">VALUE(RIGHT(A566,2))</f>
        <v>#VALUE!</v>
      </c>
      <c r="P566" s="130">
        <f t="shared" ref="P566:P629" si="145">F566+G566+H566</f>
        <v>0</v>
      </c>
      <c r="Q566" s="130" t="e">
        <f>VLOOKUP(T566,Tableau!C:E,3,0)</f>
        <v>#N/A</v>
      </c>
      <c r="R566" s="130" t="e">
        <f>VLOOKUP(T566,Tableau!C:G,5,0)</f>
        <v>#N/A</v>
      </c>
      <c r="S566" s="131" t="str">
        <f t="shared" ref="S566:S629" si="146">LEFT(D566,1)</f>
        <v/>
      </c>
      <c r="T566" s="131" t="str">
        <f t="shared" ref="T566:T629" si="147">LEFT(D566,3)</f>
        <v/>
      </c>
    </row>
    <row r="567" spans="13:20" ht="14.25" customHeight="1" x14ac:dyDescent="0.15">
      <c r="M567" s="129" t="str">
        <f t="shared" si="142"/>
        <v/>
      </c>
      <c r="N567" s="129" t="str">
        <f t="shared" si="143"/>
        <v/>
      </c>
      <c r="O567" s="129" t="e">
        <f t="shared" si="144"/>
        <v>#VALUE!</v>
      </c>
      <c r="P567" s="130">
        <f t="shared" si="145"/>
        <v>0</v>
      </c>
      <c r="Q567" s="130" t="e">
        <f>VLOOKUP(T567,Tableau!C:E,3,0)</f>
        <v>#N/A</v>
      </c>
      <c r="R567" s="130" t="e">
        <f>VLOOKUP(T567,Tableau!C:G,5,0)</f>
        <v>#N/A</v>
      </c>
      <c r="S567" s="131" t="str">
        <f t="shared" si="146"/>
        <v/>
      </c>
      <c r="T567" s="131" t="str">
        <f t="shared" si="147"/>
        <v/>
      </c>
    </row>
    <row r="568" spans="13:20" ht="14.25" customHeight="1" x14ac:dyDescent="0.15">
      <c r="M568" s="129" t="str">
        <f t="shared" si="142"/>
        <v/>
      </c>
      <c r="N568" s="129" t="str">
        <f t="shared" si="143"/>
        <v/>
      </c>
      <c r="O568" s="129" t="e">
        <f t="shared" si="144"/>
        <v>#VALUE!</v>
      </c>
      <c r="P568" s="130">
        <f t="shared" si="145"/>
        <v>0</v>
      </c>
      <c r="Q568" s="130" t="e">
        <f>VLOOKUP(T568,Tableau!C:E,3,0)</f>
        <v>#N/A</v>
      </c>
      <c r="R568" s="130" t="e">
        <f>VLOOKUP(T568,Tableau!C:G,5,0)</f>
        <v>#N/A</v>
      </c>
      <c r="S568" s="131" t="str">
        <f t="shared" si="146"/>
        <v/>
      </c>
      <c r="T568" s="131" t="str">
        <f t="shared" si="147"/>
        <v/>
      </c>
    </row>
    <row r="569" spans="13:20" ht="14.25" customHeight="1" x14ac:dyDescent="0.15">
      <c r="M569" s="129" t="str">
        <f t="shared" si="142"/>
        <v/>
      </c>
      <c r="N569" s="129" t="str">
        <f t="shared" si="143"/>
        <v/>
      </c>
      <c r="O569" s="129" t="e">
        <f t="shared" si="144"/>
        <v>#VALUE!</v>
      </c>
      <c r="P569" s="130">
        <f t="shared" si="145"/>
        <v>0</v>
      </c>
      <c r="Q569" s="130" t="e">
        <f>VLOOKUP(T569,Tableau!C:E,3,0)</f>
        <v>#N/A</v>
      </c>
      <c r="R569" s="130" t="e">
        <f>VLOOKUP(T569,Tableau!C:G,5,0)</f>
        <v>#N/A</v>
      </c>
      <c r="S569" s="131" t="str">
        <f t="shared" si="146"/>
        <v/>
      </c>
      <c r="T569" s="131" t="str">
        <f t="shared" si="147"/>
        <v/>
      </c>
    </row>
    <row r="570" spans="13:20" ht="14.25" customHeight="1" x14ac:dyDescent="0.15">
      <c r="M570" s="129" t="str">
        <f t="shared" si="142"/>
        <v/>
      </c>
      <c r="N570" s="129" t="str">
        <f t="shared" si="143"/>
        <v/>
      </c>
      <c r="O570" s="129" t="e">
        <f t="shared" si="144"/>
        <v>#VALUE!</v>
      </c>
      <c r="P570" s="130">
        <f t="shared" si="145"/>
        <v>0</v>
      </c>
      <c r="Q570" s="130" t="e">
        <f>VLOOKUP(T570,Tableau!C:E,3,0)</f>
        <v>#N/A</v>
      </c>
      <c r="R570" s="130" t="e">
        <f>VLOOKUP(T570,Tableau!C:G,5,0)</f>
        <v>#N/A</v>
      </c>
      <c r="S570" s="131" t="str">
        <f t="shared" si="146"/>
        <v/>
      </c>
      <c r="T570" s="131" t="str">
        <f t="shared" si="147"/>
        <v/>
      </c>
    </row>
    <row r="571" spans="13:20" ht="14.25" customHeight="1" x14ac:dyDescent="0.15">
      <c r="M571" s="129" t="str">
        <f t="shared" si="142"/>
        <v/>
      </c>
      <c r="N571" s="129" t="str">
        <f t="shared" si="143"/>
        <v/>
      </c>
      <c r="O571" s="129" t="e">
        <f t="shared" si="144"/>
        <v>#VALUE!</v>
      </c>
      <c r="P571" s="130">
        <f t="shared" si="145"/>
        <v>0</v>
      </c>
      <c r="Q571" s="130" t="e">
        <f>VLOOKUP(T571,Tableau!C:E,3,0)</f>
        <v>#N/A</v>
      </c>
      <c r="R571" s="130" t="e">
        <f>VLOOKUP(T571,Tableau!C:G,5,0)</f>
        <v>#N/A</v>
      </c>
      <c r="S571" s="131" t="str">
        <f t="shared" si="146"/>
        <v/>
      </c>
      <c r="T571" s="131" t="str">
        <f t="shared" si="147"/>
        <v/>
      </c>
    </row>
    <row r="572" spans="13:20" ht="14.25" customHeight="1" x14ac:dyDescent="0.15">
      <c r="M572" s="129" t="str">
        <f t="shared" si="142"/>
        <v/>
      </c>
      <c r="N572" s="129" t="str">
        <f t="shared" si="143"/>
        <v/>
      </c>
      <c r="O572" s="129" t="e">
        <f t="shared" si="144"/>
        <v>#VALUE!</v>
      </c>
      <c r="P572" s="130">
        <f t="shared" si="145"/>
        <v>0</v>
      </c>
      <c r="Q572" s="130" t="e">
        <f>VLOOKUP(T572,Tableau!C:E,3,0)</f>
        <v>#N/A</v>
      </c>
      <c r="R572" s="130" t="e">
        <f>VLOOKUP(T572,Tableau!C:G,5,0)</f>
        <v>#N/A</v>
      </c>
      <c r="S572" s="131" t="str">
        <f t="shared" si="146"/>
        <v/>
      </c>
      <c r="T572" s="131" t="str">
        <f t="shared" si="147"/>
        <v/>
      </c>
    </row>
    <row r="573" spans="13:20" ht="14.25" customHeight="1" x14ac:dyDescent="0.15">
      <c r="M573" s="129" t="str">
        <f t="shared" si="142"/>
        <v/>
      </c>
      <c r="N573" s="129" t="str">
        <f t="shared" si="143"/>
        <v/>
      </c>
      <c r="O573" s="129" t="e">
        <f t="shared" si="144"/>
        <v>#VALUE!</v>
      </c>
      <c r="P573" s="130">
        <f t="shared" si="145"/>
        <v>0</v>
      </c>
      <c r="Q573" s="130" t="e">
        <f>VLOOKUP(T573,Tableau!C:E,3,0)</f>
        <v>#N/A</v>
      </c>
      <c r="R573" s="130" t="e">
        <f>VLOOKUP(T573,Tableau!C:G,5,0)</f>
        <v>#N/A</v>
      </c>
      <c r="S573" s="131" t="str">
        <f t="shared" si="146"/>
        <v/>
      </c>
      <c r="T573" s="131" t="str">
        <f t="shared" si="147"/>
        <v/>
      </c>
    </row>
    <row r="574" spans="13:20" ht="14.25" customHeight="1" x14ac:dyDescent="0.15">
      <c r="M574" s="129" t="str">
        <f t="shared" si="142"/>
        <v/>
      </c>
      <c r="N574" s="129" t="str">
        <f t="shared" si="143"/>
        <v/>
      </c>
      <c r="O574" s="129" t="e">
        <f t="shared" si="144"/>
        <v>#VALUE!</v>
      </c>
      <c r="P574" s="130">
        <f t="shared" si="145"/>
        <v>0</v>
      </c>
      <c r="Q574" s="130" t="e">
        <f>VLOOKUP(T574,Tableau!C:E,3,0)</f>
        <v>#N/A</v>
      </c>
      <c r="R574" s="130" t="e">
        <f>VLOOKUP(T574,Tableau!C:G,5,0)</f>
        <v>#N/A</v>
      </c>
      <c r="S574" s="131" t="str">
        <f t="shared" si="146"/>
        <v/>
      </c>
      <c r="T574" s="131" t="str">
        <f t="shared" si="147"/>
        <v/>
      </c>
    </row>
    <row r="575" spans="13:20" ht="14.25" customHeight="1" x14ac:dyDescent="0.15">
      <c r="M575" s="129" t="str">
        <f t="shared" si="142"/>
        <v/>
      </c>
      <c r="N575" s="129" t="str">
        <f t="shared" si="143"/>
        <v/>
      </c>
      <c r="O575" s="129" t="e">
        <f t="shared" si="144"/>
        <v>#VALUE!</v>
      </c>
      <c r="P575" s="130">
        <f t="shared" si="145"/>
        <v>0</v>
      </c>
      <c r="Q575" s="130" t="e">
        <f>VLOOKUP(T575,Tableau!C:E,3,0)</f>
        <v>#N/A</v>
      </c>
      <c r="R575" s="130" t="e">
        <f>VLOOKUP(T575,Tableau!C:G,5,0)</f>
        <v>#N/A</v>
      </c>
      <c r="S575" s="131" t="str">
        <f t="shared" si="146"/>
        <v/>
      </c>
      <c r="T575" s="131" t="str">
        <f t="shared" si="147"/>
        <v/>
      </c>
    </row>
    <row r="576" spans="13:20" ht="14.25" customHeight="1" x14ac:dyDescent="0.15">
      <c r="M576" s="129" t="str">
        <f t="shared" si="142"/>
        <v/>
      </c>
      <c r="N576" s="129" t="str">
        <f t="shared" si="143"/>
        <v/>
      </c>
      <c r="O576" s="129" t="e">
        <f t="shared" si="144"/>
        <v>#VALUE!</v>
      </c>
      <c r="P576" s="130">
        <f t="shared" si="145"/>
        <v>0</v>
      </c>
      <c r="Q576" s="130" t="e">
        <f>VLOOKUP(T576,Tableau!C:E,3,0)</f>
        <v>#N/A</v>
      </c>
      <c r="R576" s="130" t="e">
        <f>VLOOKUP(T576,Tableau!C:G,5,0)</f>
        <v>#N/A</v>
      </c>
      <c r="S576" s="131" t="str">
        <f t="shared" si="146"/>
        <v/>
      </c>
      <c r="T576" s="131" t="str">
        <f t="shared" si="147"/>
        <v/>
      </c>
    </row>
    <row r="577" spans="13:20" ht="14.25" customHeight="1" x14ac:dyDescent="0.15">
      <c r="M577" s="129" t="str">
        <f t="shared" si="142"/>
        <v/>
      </c>
      <c r="N577" s="129" t="str">
        <f t="shared" si="143"/>
        <v/>
      </c>
      <c r="O577" s="129" t="e">
        <f t="shared" si="144"/>
        <v>#VALUE!</v>
      </c>
      <c r="P577" s="130">
        <f t="shared" si="145"/>
        <v>0</v>
      </c>
      <c r="Q577" s="130" t="e">
        <f>VLOOKUP(T577,Tableau!C:E,3,0)</f>
        <v>#N/A</v>
      </c>
      <c r="R577" s="130" t="e">
        <f>VLOOKUP(T577,Tableau!C:G,5,0)</f>
        <v>#N/A</v>
      </c>
      <c r="S577" s="131" t="str">
        <f t="shared" si="146"/>
        <v/>
      </c>
      <c r="T577" s="131" t="str">
        <f t="shared" si="147"/>
        <v/>
      </c>
    </row>
    <row r="578" spans="13:20" ht="14.25" customHeight="1" x14ac:dyDescent="0.15">
      <c r="M578" s="129" t="str">
        <f t="shared" si="142"/>
        <v/>
      </c>
      <c r="N578" s="129" t="str">
        <f t="shared" si="143"/>
        <v/>
      </c>
      <c r="O578" s="129" t="e">
        <f t="shared" si="144"/>
        <v>#VALUE!</v>
      </c>
      <c r="P578" s="130">
        <f t="shared" si="145"/>
        <v>0</v>
      </c>
      <c r="Q578" s="130" t="e">
        <f>VLOOKUP(T578,Tableau!C:E,3,0)</f>
        <v>#N/A</v>
      </c>
      <c r="R578" s="130" t="e">
        <f>VLOOKUP(T578,Tableau!C:G,5,0)</f>
        <v>#N/A</v>
      </c>
      <c r="S578" s="131" t="str">
        <f t="shared" si="146"/>
        <v/>
      </c>
      <c r="T578" s="131" t="str">
        <f t="shared" si="147"/>
        <v/>
      </c>
    </row>
    <row r="579" spans="13:20" ht="14.25" customHeight="1" x14ac:dyDescent="0.15">
      <c r="M579" s="129" t="str">
        <f t="shared" si="142"/>
        <v/>
      </c>
      <c r="N579" s="129" t="str">
        <f t="shared" si="143"/>
        <v/>
      </c>
      <c r="O579" s="129" t="e">
        <f t="shared" si="144"/>
        <v>#VALUE!</v>
      </c>
      <c r="P579" s="130">
        <f t="shared" si="145"/>
        <v>0</v>
      </c>
      <c r="Q579" s="130" t="e">
        <f>VLOOKUP(T579,Tableau!C:E,3,0)</f>
        <v>#N/A</v>
      </c>
      <c r="R579" s="130" t="e">
        <f>VLOOKUP(T579,Tableau!C:G,5,0)</f>
        <v>#N/A</v>
      </c>
      <c r="S579" s="131" t="str">
        <f t="shared" si="146"/>
        <v/>
      </c>
      <c r="T579" s="131" t="str">
        <f t="shared" si="147"/>
        <v/>
      </c>
    </row>
    <row r="580" spans="13:20" ht="14.25" customHeight="1" x14ac:dyDescent="0.15">
      <c r="M580" s="129" t="str">
        <f t="shared" si="142"/>
        <v/>
      </c>
      <c r="N580" s="129" t="str">
        <f t="shared" si="143"/>
        <v/>
      </c>
      <c r="O580" s="129" t="e">
        <f t="shared" si="144"/>
        <v>#VALUE!</v>
      </c>
      <c r="P580" s="130">
        <f t="shared" si="145"/>
        <v>0</v>
      </c>
      <c r="Q580" s="130" t="e">
        <f>VLOOKUP(T580,Tableau!C:E,3,0)</f>
        <v>#N/A</v>
      </c>
      <c r="R580" s="130" t="e">
        <f>VLOOKUP(T580,Tableau!C:G,5,0)</f>
        <v>#N/A</v>
      </c>
      <c r="S580" s="131" t="str">
        <f t="shared" si="146"/>
        <v/>
      </c>
      <c r="T580" s="131" t="str">
        <f t="shared" si="147"/>
        <v/>
      </c>
    </row>
    <row r="581" spans="13:20" ht="14.25" customHeight="1" x14ac:dyDescent="0.15">
      <c r="M581" s="129" t="str">
        <f t="shared" si="142"/>
        <v/>
      </c>
      <c r="N581" s="129" t="str">
        <f t="shared" si="143"/>
        <v/>
      </c>
      <c r="O581" s="129" t="e">
        <f t="shared" si="144"/>
        <v>#VALUE!</v>
      </c>
      <c r="P581" s="130">
        <f t="shared" si="145"/>
        <v>0</v>
      </c>
      <c r="Q581" s="130" t="e">
        <f>VLOOKUP(T581,Tableau!C:E,3,0)</f>
        <v>#N/A</v>
      </c>
      <c r="R581" s="130" t="e">
        <f>VLOOKUP(T581,Tableau!C:G,5,0)</f>
        <v>#N/A</v>
      </c>
      <c r="S581" s="131" t="str">
        <f t="shared" si="146"/>
        <v/>
      </c>
      <c r="T581" s="131" t="str">
        <f t="shared" si="147"/>
        <v/>
      </c>
    </row>
    <row r="582" spans="13:20" ht="14.25" customHeight="1" x14ac:dyDescent="0.15">
      <c r="M582" s="129" t="str">
        <f t="shared" si="142"/>
        <v/>
      </c>
      <c r="N582" s="129" t="str">
        <f t="shared" si="143"/>
        <v/>
      </c>
      <c r="O582" s="129" t="e">
        <f t="shared" si="144"/>
        <v>#VALUE!</v>
      </c>
      <c r="P582" s="130">
        <f t="shared" si="145"/>
        <v>0</v>
      </c>
      <c r="Q582" s="130" t="e">
        <f>VLOOKUP(T582,Tableau!C:E,3,0)</f>
        <v>#N/A</v>
      </c>
      <c r="R582" s="130" t="e">
        <f>VLOOKUP(T582,Tableau!C:G,5,0)</f>
        <v>#N/A</v>
      </c>
      <c r="S582" s="131" t="str">
        <f t="shared" si="146"/>
        <v/>
      </c>
      <c r="T582" s="131" t="str">
        <f t="shared" si="147"/>
        <v/>
      </c>
    </row>
    <row r="583" spans="13:20" ht="14.25" customHeight="1" x14ac:dyDescent="0.15">
      <c r="M583" s="129" t="str">
        <f t="shared" si="142"/>
        <v/>
      </c>
      <c r="N583" s="129" t="str">
        <f t="shared" si="143"/>
        <v/>
      </c>
      <c r="O583" s="129" t="e">
        <f t="shared" si="144"/>
        <v>#VALUE!</v>
      </c>
      <c r="P583" s="130">
        <f t="shared" si="145"/>
        <v>0</v>
      </c>
      <c r="Q583" s="130" t="e">
        <f>VLOOKUP(T583,Tableau!C:E,3,0)</f>
        <v>#N/A</v>
      </c>
      <c r="R583" s="130" t="e">
        <f>VLOOKUP(T583,Tableau!C:G,5,0)</f>
        <v>#N/A</v>
      </c>
      <c r="S583" s="131" t="str">
        <f t="shared" si="146"/>
        <v/>
      </c>
      <c r="T583" s="131" t="str">
        <f t="shared" si="147"/>
        <v/>
      </c>
    </row>
    <row r="584" spans="13:20" ht="14.25" customHeight="1" x14ac:dyDescent="0.15">
      <c r="M584" s="129" t="str">
        <f t="shared" si="142"/>
        <v/>
      </c>
      <c r="N584" s="129" t="str">
        <f t="shared" si="143"/>
        <v/>
      </c>
      <c r="O584" s="129" t="e">
        <f t="shared" si="144"/>
        <v>#VALUE!</v>
      </c>
      <c r="P584" s="130">
        <f t="shared" si="145"/>
        <v>0</v>
      </c>
      <c r="Q584" s="130" t="e">
        <f>VLOOKUP(T584,Tableau!C:E,3,0)</f>
        <v>#N/A</v>
      </c>
      <c r="R584" s="130" t="e">
        <f>VLOOKUP(T584,Tableau!C:G,5,0)</f>
        <v>#N/A</v>
      </c>
      <c r="S584" s="131" t="str">
        <f t="shared" si="146"/>
        <v/>
      </c>
      <c r="T584" s="131" t="str">
        <f t="shared" si="147"/>
        <v/>
      </c>
    </row>
    <row r="585" spans="13:20" ht="14.25" customHeight="1" x14ac:dyDescent="0.15">
      <c r="M585" s="129" t="str">
        <f t="shared" si="142"/>
        <v/>
      </c>
      <c r="N585" s="129" t="str">
        <f t="shared" si="143"/>
        <v/>
      </c>
      <c r="O585" s="129" t="e">
        <f t="shared" si="144"/>
        <v>#VALUE!</v>
      </c>
      <c r="P585" s="130">
        <f t="shared" si="145"/>
        <v>0</v>
      </c>
      <c r="Q585" s="130" t="e">
        <f>VLOOKUP(T585,Tableau!C:E,3,0)</f>
        <v>#N/A</v>
      </c>
      <c r="R585" s="130" t="e">
        <f>VLOOKUP(T585,Tableau!C:G,5,0)</f>
        <v>#N/A</v>
      </c>
      <c r="S585" s="131" t="str">
        <f t="shared" si="146"/>
        <v/>
      </c>
      <c r="T585" s="131" t="str">
        <f t="shared" si="147"/>
        <v/>
      </c>
    </row>
    <row r="586" spans="13:20" ht="14.25" customHeight="1" x14ac:dyDescent="0.15">
      <c r="M586" s="129" t="str">
        <f t="shared" si="142"/>
        <v/>
      </c>
      <c r="N586" s="129" t="str">
        <f t="shared" si="143"/>
        <v/>
      </c>
      <c r="O586" s="129" t="e">
        <f t="shared" si="144"/>
        <v>#VALUE!</v>
      </c>
      <c r="P586" s="130">
        <f t="shared" si="145"/>
        <v>0</v>
      </c>
      <c r="Q586" s="130" t="e">
        <f>VLOOKUP(T586,Tableau!C:E,3,0)</f>
        <v>#N/A</v>
      </c>
      <c r="R586" s="130" t="e">
        <f>VLOOKUP(T586,Tableau!C:G,5,0)</f>
        <v>#N/A</v>
      </c>
      <c r="S586" s="131" t="str">
        <f t="shared" si="146"/>
        <v/>
      </c>
      <c r="T586" s="131" t="str">
        <f t="shared" si="147"/>
        <v/>
      </c>
    </row>
    <row r="587" spans="13:20" ht="14.25" customHeight="1" x14ac:dyDescent="0.15">
      <c r="M587" s="129" t="str">
        <f t="shared" si="142"/>
        <v/>
      </c>
      <c r="N587" s="129" t="str">
        <f t="shared" si="143"/>
        <v/>
      </c>
      <c r="O587" s="129" t="e">
        <f t="shared" si="144"/>
        <v>#VALUE!</v>
      </c>
      <c r="P587" s="130">
        <f t="shared" si="145"/>
        <v>0</v>
      </c>
      <c r="Q587" s="130" t="e">
        <f>VLOOKUP(T587,Tableau!C:E,3,0)</f>
        <v>#N/A</v>
      </c>
      <c r="R587" s="130" t="e">
        <f>VLOOKUP(T587,Tableau!C:G,5,0)</f>
        <v>#N/A</v>
      </c>
      <c r="S587" s="131" t="str">
        <f t="shared" si="146"/>
        <v/>
      </c>
      <c r="T587" s="131" t="str">
        <f t="shared" si="147"/>
        <v/>
      </c>
    </row>
    <row r="588" spans="13:20" ht="14.25" customHeight="1" x14ac:dyDescent="0.15">
      <c r="M588" s="129" t="str">
        <f t="shared" si="142"/>
        <v/>
      </c>
      <c r="N588" s="129" t="str">
        <f t="shared" si="143"/>
        <v/>
      </c>
      <c r="O588" s="129" t="e">
        <f t="shared" si="144"/>
        <v>#VALUE!</v>
      </c>
      <c r="P588" s="130">
        <f t="shared" si="145"/>
        <v>0</v>
      </c>
      <c r="Q588" s="130" t="e">
        <f>VLOOKUP(T588,Tableau!C:E,3,0)</f>
        <v>#N/A</v>
      </c>
      <c r="R588" s="130" t="e">
        <f>VLOOKUP(T588,Tableau!C:G,5,0)</f>
        <v>#N/A</v>
      </c>
      <c r="S588" s="131" t="str">
        <f t="shared" si="146"/>
        <v/>
      </c>
      <c r="T588" s="131" t="str">
        <f t="shared" si="147"/>
        <v/>
      </c>
    </row>
    <row r="589" spans="13:20" ht="14.25" customHeight="1" x14ac:dyDescent="0.15">
      <c r="M589" s="129" t="str">
        <f t="shared" si="142"/>
        <v/>
      </c>
      <c r="N589" s="129" t="str">
        <f t="shared" si="143"/>
        <v/>
      </c>
      <c r="O589" s="129" t="e">
        <f t="shared" si="144"/>
        <v>#VALUE!</v>
      </c>
      <c r="P589" s="130">
        <f t="shared" si="145"/>
        <v>0</v>
      </c>
      <c r="Q589" s="130" t="e">
        <f>VLOOKUP(T589,Tableau!C:E,3,0)</f>
        <v>#N/A</v>
      </c>
      <c r="R589" s="130" t="e">
        <f>VLOOKUP(T589,Tableau!C:G,5,0)</f>
        <v>#N/A</v>
      </c>
      <c r="S589" s="131" t="str">
        <f t="shared" si="146"/>
        <v/>
      </c>
      <c r="T589" s="131" t="str">
        <f t="shared" si="147"/>
        <v/>
      </c>
    </row>
    <row r="590" spans="13:20" ht="14.25" customHeight="1" x14ac:dyDescent="0.15">
      <c r="M590" s="129" t="str">
        <f t="shared" si="142"/>
        <v/>
      </c>
      <c r="N590" s="129" t="str">
        <f t="shared" si="143"/>
        <v/>
      </c>
      <c r="O590" s="129" t="e">
        <f t="shared" si="144"/>
        <v>#VALUE!</v>
      </c>
      <c r="P590" s="130">
        <f t="shared" si="145"/>
        <v>0</v>
      </c>
      <c r="Q590" s="130" t="e">
        <f>VLOOKUP(T590,Tableau!C:E,3,0)</f>
        <v>#N/A</v>
      </c>
      <c r="R590" s="130" t="e">
        <f>VLOOKUP(T590,Tableau!C:G,5,0)</f>
        <v>#N/A</v>
      </c>
      <c r="S590" s="131" t="str">
        <f t="shared" si="146"/>
        <v/>
      </c>
      <c r="T590" s="131" t="str">
        <f t="shared" si="147"/>
        <v/>
      </c>
    </row>
    <row r="591" spans="13:20" ht="14.25" customHeight="1" x14ac:dyDescent="0.15">
      <c r="M591" s="129" t="str">
        <f t="shared" si="142"/>
        <v/>
      </c>
      <c r="N591" s="129" t="str">
        <f t="shared" si="143"/>
        <v/>
      </c>
      <c r="O591" s="129" t="e">
        <f t="shared" si="144"/>
        <v>#VALUE!</v>
      </c>
      <c r="P591" s="130">
        <f t="shared" si="145"/>
        <v>0</v>
      </c>
      <c r="Q591" s="130" t="e">
        <f>VLOOKUP(T591,Tableau!C:E,3,0)</f>
        <v>#N/A</v>
      </c>
      <c r="R591" s="130" t="e">
        <f>VLOOKUP(T591,Tableau!C:G,5,0)</f>
        <v>#N/A</v>
      </c>
      <c r="S591" s="131" t="str">
        <f t="shared" si="146"/>
        <v/>
      </c>
      <c r="T591" s="131" t="str">
        <f t="shared" si="147"/>
        <v/>
      </c>
    </row>
    <row r="592" spans="13:20" ht="14.25" customHeight="1" x14ac:dyDescent="0.15">
      <c r="M592" s="129" t="str">
        <f t="shared" si="142"/>
        <v/>
      </c>
      <c r="N592" s="129" t="str">
        <f t="shared" si="143"/>
        <v/>
      </c>
      <c r="O592" s="129" t="e">
        <f t="shared" si="144"/>
        <v>#VALUE!</v>
      </c>
      <c r="P592" s="130">
        <f t="shared" si="145"/>
        <v>0</v>
      </c>
      <c r="Q592" s="130" t="e">
        <f>VLOOKUP(T592,Tableau!C:E,3,0)</f>
        <v>#N/A</v>
      </c>
      <c r="R592" s="130" t="e">
        <f>VLOOKUP(T592,Tableau!C:G,5,0)</f>
        <v>#N/A</v>
      </c>
      <c r="S592" s="131" t="str">
        <f t="shared" si="146"/>
        <v/>
      </c>
      <c r="T592" s="131" t="str">
        <f t="shared" si="147"/>
        <v/>
      </c>
    </row>
    <row r="593" spans="13:20" ht="14.25" customHeight="1" x14ac:dyDescent="0.15">
      <c r="M593" s="129" t="str">
        <f t="shared" si="142"/>
        <v/>
      </c>
      <c r="N593" s="129" t="str">
        <f t="shared" si="143"/>
        <v/>
      </c>
      <c r="O593" s="129" t="e">
        <f t="shared" si="144"/>
        <v>#VALUE!</v>
      </c>
      <c r="P593" s="130">
        <f t="shared" si="145"/>
        <v>0</v>
      </c>
      <c r="Q593" s="130" t="e">
        <f>VLOOKUP(T593,Tableau!C:E,3,0)</f>
        <v>#N/A</v>
      </c>
      <c r="R593" s="130" t="e">
        <f>VLOOKUP(T593,Tableau!C:G,5,0)</f>
        <v>#N/A</v>
      </c>
      <c r="S593" s="131" t="str">
        <f t="shared" si="146"/>
        <v/>
      </c>
      <c r="T593" s="131" t="str">
        <f t="shared" si="147"/>
        <v/>
      </c>
    </row>
    <row r="594" spans="13:20" ht="14.25" customHeight="1" x14ac:dyDescent="0.15">
      <c r="M594" s="129" t="str">
        <f t="shared" si="142"/>
        <v/>
      </c>
      <c r="N594" s="129" t="str">
        <f t="shared" si="143"/>
        <v/>
      </c>
      <c r="O594" s="129" t="e">
        <f t="shared" si="144"/>
        <v>#VALUE!</v>
      </c>
      <c r="P594" s="130">
        <f t="shared" si="145"/>
        <v>0</v>
      </c>
      <c r="Q594" s="130" t="e">
        <f>VLOOKUP(T594,Tableau!C:E,3,0)</f>
        <v>#N/A</v>
      </c>
      <c r="R594" s="130" t="e">
        <f>VLOOKUP(T594,Tableau!C:G,5,0)</f>
        <v>#N/A</v>
      </c>
      <c r="S594" s="131" t="str">
        <f t="shared" si="146"/>
        <v/>
      </c>
      <c r="T594" s="131" t="str">
        <f t="shared" si="147"/>
        <v/>
      </c>
    </row>
    <row r="595" spans="13:20" ht="14.25" customHeight="1" x14ac:dyDescent="0.15">
      <c r="M595" s="129" t="str">
        <f t="shared" si="142"/>
        <v/>
      </c>
      <c r="N595" s="129" t="str">
        <f t="shared" si="143"/>
        <v/>
      </c>
      <c r="O595" s="129" t="e">
        <f t="shared" si="144"/>
        <v>#VALUE!</v>
      </c>
      <c r="P595" s="130">
        <f t="shared" si="145"/>
        <v>0</v>
      </c>
      <c r="Q595" s="130" t="e">
        <f>VLOOKUP(T595,Tableau!C:E,3,0)</f>
        <v>#N/A</v>
      </c>
      <c r="R595" s="130" t="e">
        <f>VLOOKUP(T595,Tableau!C:G,5,0)</f>
        <v>#N/A</v>
      </c>
      <c r="S595" s="131" t="str">
        <f t="shared" si="146"/>
        <v/>
      </c>
      <c r="T595" s="131" t="str">
        <f t="shared" si="147"/>
        <v/>
      </c>
    </row>
    <row r="596" spans="13:20" ht="14.25" customHeight="1" x14ac:dyDescent="0.15">
      <c r="M596" s="129" t="str">
        <f t="shared" si="142"/>
        <v/>
      </c>
      <c r="N596" s="129" t="str">
        <f t="shared" si="143"/>
        <v/>
      </c>
      <c r="O596" s="129" t="e">
        <f t="shared" si="144"/>
        <v>#VALUE!</v>
      </c>
      <c r="P596" s="130">
        <f t="shared" si="145"/>
        <v>0</v>
      </c>
      <c r="Q596" s="130" t="e">
        <f>VLOOKUP(T596,Tableau!C:E,3,0)</f>
        <v>#N/A</v>
      </c>
      <c r="R596" s="130" t="e">
        <f>VLOOKUP(T596,Tableau!C:G,5,0)</f>
        <v>#N/A</v>
      </c>
      <c r="S596" s="131" t="str">
        <f t="shared" si="146"/>
        <v/>
      </c>
      <c r="T596" s="131" t="str">
        <f t="shared" si="147"/>
        <v/>
      </c>
    </row>
    <row r="597" spans="13:20" ht="14.25" customHeight="1" x14ac:dyDescent="0.15">
      <c r="M597" s="129" t="str">
        <f t="shared" si="142"/>
        <v/>
      </c>
      <c r="N597" s="129" t="str">
        <f t="shared" si="143"/>
        <v/>
      </c>
      <c r="O597" s="129" t="e">
        <f t="shared" si="144"/>
        <v>#VALUE!</v>
      </c>
      <c r="P597" s="130">
        <f t="shared" si="145"/>
        <v>0</v>
      </c>
      <c r="Q597" s="130" t="e">
        <f>VLOOKUP(T597,Tableau!C:E,3,0)</f>
        <v>#N/A</v>
      </c>
      <c r="R597" s="130" t="e">
        <f>VLOOKUP(T597,Tableau!C:G,5,0)</f>
        <v>#N/A</v>
      </c>
      <c r="S597" s="131" t="str">
        <f t="shared" si="146"/>
        <v/>
      </c>
      <c r="T597" s="131" t="str">
        <f t="shared" si="147"/>
        <v/>
      </c>
    </row>
    <row r="598" spans="13:20" ht="14.25" customHeight="1" x14ac:dyDescent="0.15">
      <c r="M598" s="129" t="str">
        <f t="shared" si="142"/>
        <v/>
      </c>
      <c r="N598" s="129" t="str">
        <f t="shared" si="143"/>
        <v/>
      </c>
      <c r="O598" s="129" t="e">
        <f t="shared" si="144"/>
        <v>#VALUE!</v>
      </c>
      <c r="P598" s="130">
        <f t="shared" si="145"/>
        <v>0</v>
      </c>
      <c r="Q598" s="130" t="e">
        <f>VLOOKUP(T598,Tableau!C:E,3,0)</f>
        <v>#N/A</v>
      </c>
      <c r="R598" s="130" t="e">
        <f>VLOOKUP(T598,Tableau!C:G,5,0)</f>
        <v>#N/A</v>
      </c>
      <c r="S598" s="131" t="str">
        <f t="shared" si="146"/>
        <v/>
      </c>
      <c r="T598" s="131" t="str">
        <f t="shared" si="147"/>
        <v/>
      </c>
    </row>
    <row r="599" spans="13:20" ht="14.25" customHeight="1" x14ac:dyDescent="0.15">
      <c r="M599" s="129" t="str">
        <f t="shared" si="142"/>
        <v/>
      </c>
      <c r="N599" s="129" t="str">
        <f t="shared" si="143"/>
        <v/>
      </c>
      <c r="O599" s="129" t="e">
        <f t="shared" si="144"/>
        <v>#VALUE!</v>
      </c>
      <c r="P599" s="130">
        <f t="shared" si="145"/>
        <v>0</v>
      </c>
      <c r="Q599" s="130" t="e">
        <f>VLOOKUP(T599,Tableau!C:E,3,0)</f>
        <v>#N/A</v>
      </c>
      <c r="R599" s="130" t="e">
        <f>VLOOKUP(T599,Tableau!C:G,5,0)</f>
        <v>#N/A</v>
      </c>
      <c r="S599" s="131" t="str">
        <f t="shared" si="146"/>
        <v/>
      </c>
      <c r="T599" s="131" t="str">
        <f t="shared" si="147"/>
        <v/>
      </c>
    </row>
    <row r="600" spans="13:20" ht="14.25" customHeight="1" x14ac:dyDescent="0.15">
      <c r="M600" s="129" t="str">
        <f t="shared" si="142"/>
        <v/>
      </c>
      <c r="N600" s="129" t="str">
        <f t="shared" si="143"/>
        <v/>
      </c>
      <c r="O600" s="129" t="e">
        <f t="shared" si="144"/>
        <v>#VALUE!</v>
      </c>
      <c r="P600" s="130">
        <f t="shared" si="145"/>
        <v>0</v>
      </c>
      <c r="Q600" s="130" t="e">
        <f>VLOOKUP(T600,Tableau!C:E,3,0)</f>
        <v>#N/A</v>
      </c>
      <c r="R600" s="130" t="e">
        <f>VLOOKUP(T600,Tableau!C:G,5,0)</f>
        <v>#N/A</v>
      </c>
      <c r="S600" s="131" t="str">
        <f t="shared" si="146"/>
        <v/>
      </c>
      <c r="T600" s="131" t="str">
        <f t="shared" si="147"/>
        <v/>
      </c>
    </row>
    <row r="601" spans="13:20" ht="14.25" customHeight="1" x14ac:dyDescent="0.15">
      <c r="M601" s="129" t="str">
        <f t="shared" si="142"/>
        <v/>
      </c>
      <c r="N601" s="129" t="str">
        <f t="shared" si="143"/>
        <v/>
      </c>
      <c r="O601" s="129" t="e">
        <f t="shared" si="144"/>
        <v>#VALUE!</v>
      </c>
      <c r="P601" s="130">
        <f t="shared" si="145"/>
        <v>0</v>
      </c>
      <c r="Q601" s="130" t="e">
        <f>VLOOKUP(T601,Tableau!C:E,3,0)</f>
        <v>#N/A</v>
      </c>
      <c r="R601" s="130" t="e">
        <f>VLOOKUP(T601,Tableau!C:G,5,0)</f>
        <v>#N/A</v>
      </c>
      <c r="S601" s="131" t="str">
        <f t="shared" si="146"/>
        <v/>
      </c>
      <c r="T601" s="131" t="str">
        <f t="shared" si="147"/>
        <v/>
      </c>
    </row>
    <row r="602" spans="13:20" ht="14.25" customHeight="1" x14ac:dyDescent="0.15">
      <c r="M602" s="129" t="str">
        <f t="shared" si="142"/>
        <v/>
      </c>
      <c r="N602" s="129" t="str">
        <f t="shared" si="143"/>
        <v/>
      </c>
      <c r="O602" s="129" t="e">
        <f t="shared" si="144"/>
        <v>#VALUE!</v>
      </c>
      <c r="P602" s="130">
        <f t="shared" si="145"/>
        <v>0</v>
      </c>
      <c r="Q602" s="130" t="e">
        <f>VLOOKUP(T602,Tableau!C:E,3,0)</f>
        <v>#N/A</v>
      </c>
      <c r="R602" s="130" t="e">
        <f>VLOOKUP(T602,Tableau!C:G,5,0)</f>
        <v>#N/A</v>
      </c>
      <c r="S602" s="131" t="str">
        <f t="shared" si="146"/>
        <v/>
      </c>
      <c r="T602" s="131" t="str">
        <f t="shared" si="147"/>
        <v/>
      </c>
    </row>
    <row r="603" spans="13:20" ht="14.25" customHeight="1" x14ac:dyDescent="0.15">
      <c r="M603" s="129" t="str">
        <f t="shared" si="142"/>
        <v/>
      </c>
      <c r="N603" s="129" t="str">
        <f t="shared" si="143"/>
        <v/>
      </c>
      <c r="O603" s="129" t="e">
        <f t="shared" si="144"/>
        <v>#VALUE!</v>
      </c>
      <c r="P603" s="130">
        <f t="shared" si="145"/>
        <v>0</v>
      </c>
      <c r="Q603" s="130" t="e">
        <f>VLOOKUP(T603,Tableau!C:E,3,0)</f>
        <v>#N/A</v>
      </c>
      <c r="R603" s="130" t="e">
        <f>VLOOKUP(T603,Tableau!C:G,5,0)</f>
        <v>#N/A</v>
      </c>
      <c r="S603" s="131" t="str">
        <f t="shared" si="146"/>
        <v/>
      </c>
      <c r="T603" s="131" t="str">
        <f t="shared" si="147"/>
        <v/>
      </c>
    </row>
    <row r="604" spans="13:20" ht="14.25" customHeight="1" x14ac:dyDescent="0.15">
      <c r="M604" s="129" t="str">
        <f t="shared" si="142"/>
        <v/>
      </c>
      <c r="N604" s="129" t="str">
        <f t="shared" si="143"/>
        <v/>
      </c>
      <c r="O604" s="129" t="e">
        <f t="shared" si="144"/>
        <v>#VALUE!</v>
      </c>
      <c r="P604" s="130">
        <f t="shared" si="145"/>
        <v>0</v>
      </c>
      <c r="Q604" s="130" t="e">
        <f>VLOOKUP(T604,Tableau!C:E,3,0)</f>
        <v>#N/A</v>
      </c>
      <c r="R604" s="130" t="e">
        <f>VLOOKUP(T604,Tableau!C:G,5,0)</f>
        <v>#N/A</v>
      </c>
      <c r="S604" s="131" t="str">
        <f t="shared" si="146"/>
        <v/>
      </c>
      <c r="T604" s="131" t="str">
        <f t="shared" si="147"/>
        <v/>
      </c>
    </row>
    <row r="605" spans="13:20" ht="14.25" customHeight="1" x14ac:dyDescent="0.15">
      <c r="M605" s="129" t="str">
        <f t="shared" si="142"/>
        <v/>
      </c>
      <c r="N605" s="129" t="str">
        <f t="shared" si="143"/>
        <v/>
      </c>
      <c r="O605" s="129" t="e">
        <f t="shared" si="144"/>
        <v>#VALUE!</v>
      </c>
      <c r="P605" s="130">
        <f t="shared" si="145"/>
        <v>0</v>
      </c>
      <c r="Q605" s="130" t="e">
        <f>VLOOKUP(T605,Tableau!C:E,3,0)</f>
        <v>#N/A</v>
      </c>
      <c r="R605" s="130" t="e">
        <f>VLOOKUP(T605,Tableau!C:G,5,0)</f>
        <v>#N/A</v>
      </c>
      <c r="S605" s="131" t="str">
        <f t="shared" si="146"/>
        <v/>
      </c>
      <c r="T605" s="131" t="str">
        <f t="shared" si="147"/>
        <v/>
      </c>
    </row>
    <row r="606" spans="13:20" ht="14.25" customHeight="1" x14ac:dyDescent="0.15">
      <c r="M606" s="129" t="str">
        <f t="shared" si="142"/>
        <v/>
      </c>
      <c r="N606" s="129" t="str">
        <f t="shared" si="143"/>
        <v/>
      </c>
      <c r="O606" s="129" t="e">
        <f t="shared" si="144"/>
        <v>#VALUE!</v>
      </c>
      <c r="P606" s="130">
        <f t="shared" si="145"/>
        <v>0</v>
      </c>
      <c r="Q606" s="130" t="e">
        <f>VLOOKUP(T606,Tableau!C:E,3,0)</f>
        <v>#N/A</v>
      </c>
      <c r="R606" s="130" t="e">
        <f>VLOOKUP(T606,Tableau!C:G,5,0)</f>
        <v>#N/A</v>
      </c>
      <c r="S606" s="131" t="str">
        <f t="shared" si="146"/>
        <v/>
      </c>
      <c r="T606" s="131" t="str">
        <f t="shared" si="147"/>
        <v/>
      </c>
    </row>
    <row r="607" spans="13:20" ht="14.25" customHeight="1" x14ac:dyDescent="0.15">
      <c r="M607" s="129" t="str">
        <f t="shared" si="142"/>
        <v/>
      </c>
      <c r="N607" s="129" t="str">
        <f t="shared" si="143"/>
        <v/>
      </c>
      <c r="O607" s="129" t="e">
        <f t="shared" si="144"/>
        <v>#VALUE!</v>
      </c>
      <c r="P607" s="130">
        <f t="shared" si="145"/>
        <v>0</v>
      </c>
      <c r="Q607" s="130" t="e">
        <f>VLOOKUP(T607,Tableau!C:E,3,0)</f>
        <v>#N/A</v>
      </c>
      <c r="R607" s="130" t="e">
        <f>VLOOKUP(T607,Tableau!C:G,5,0)</f>
        <v>#N/A</v>
      </c>
      <c r="S607" s="131" t="str">
        <f t="shared" si="146"/>
        <v/>
      </c>
      <c r="T607" s="131" t="str">
        <f t="shared" si="147"/>
        <v/>
      </c>
    </row>
    <row r="608" spans="13:20" ht="14.25" customHeight="1" x14ac:dyDescent="0.15">
      <c r="M608" s="129" t="str">
        <f t="shared" si="142"/>
        <v/>
      </c>
      <c r="N608" s="129" t="str">
        <f t="shared" si="143"/>
        <v/>
      </c>
      <c r="O608" s="129" t="e">
        <f t="shared" si="144"/>
        <v>#VALUE!</v>
      </c>
      <c r="P608" s="130">
        <f t="shared" si="145"/>
        <v>0</v>
      </c>
      <c r="Q608" s="130" t="e">
        <f>VLOOKUP(T608,Tableau!C:E,3,0)</f>
        <v>#N/A</v>
      </c>
      <c r="R608" s="130" t="e">
        <f>VLOOKUP(T608,Tableau!C:G,5,0)</f>
        <v>#N/A</v>
      </c>
      <c r="S608" s="131" t="str">
        <f t="shared" si="146"/>
        <v/>
      </c>
      <c r="T608" s="131" t="str">
        <f t="shared" si="147"/>
        <v/>
      </c>
    </row>
    <row r="609" spans="13:20" ht="14.25" customHeight="1" x14ac:dyDescent="0.15">
      <c r="M609" s="129" t="str">
        <f t="shared" si="142"/>
        <v/>
      </c>
      <c r="N609" s="129" t="str">
        <f t="shared" si="143"/>
        <v/>
      </c>
      <c r="O609" s="129" t="e">
        <f t="shared" si="144"/>
        <v>#VALUE!</v>
      </c>
      <c r="P609" s="130">
        <f t="shared" si="145"/>
        <v>0</v>
      </c>
      <c r="Q609" s="130" t="e">
        <f>VLOOKUP(T609,Tableau!C:E,3,0)</f>
        <v>#N/A</v>
      </c>
      <c r="R609" s="130" t="e">
        <f>VLOOKUP(T609,Tableau!C:G,5,0)</f>
        <v>#N/A</v>
      </c>
      <c r="S609" s="131" t="str">
        <f t="shared" si="146"/>
        <v/>
      </c>
      <c r="T609" s="131" t="str">
        <f t="shared" si="147"/>
        <v/>
      </c>
    </row>
    <row r="610" spans="13:20" ht="14.25" customHeight="1" x14ac:dyDescent="0.15">
      <c r="M610" s="129" t="str">
        <f t="shared" si="142"/>
        <v/>
      </c>
      <c r="N610" s="129" t="str">
        <f t="shared" si="143"/>
        <v/>
      </c>
      <c r="O610" s="129" t="e">
        <f t="shared" si="144"/>
        <v>#VALUE!</v>
      </c>
      <c r="P610" s="130">
        <f t="shared" si="145"/>
        <v>0</v>
      </c>
      <c r="Q610" s="130" t="e">
        <f>VLOOKUP(T610,Tableau!C:E,3,0)</f>
        <v>#N/A</v>
      </c>
      <c r="R610" s="130" t="e">
        <f>VLOOKUP(T610,Tableau!C:G,5,0)</f>
        <v>#N/A</v>
      </c>
      <c r="S610" s="131" t="str">
        <f t="shared" si="146"/>
        <v/>
      </c>
      <c r="T610" s="131" t="str">
        <f t="shared" si="147"/>
        <v/>
      </c>
    </row>
    <row r="611" spans="13:20" ht="14.25" customHeight="1" x14ac:dyDescent="0.15">
      <c r="M611" s="129" t="str">
        <f t="shared" si="142"/>
        <v/>
      </c>
      <c r="N611" s="129" t="str">
        <f t="shared" si="143"/>
        <v/>
      </c>
      <c r="O611" s="129" t="e">
        <f t="shared" si="144"/>
        <v>#VALUE!</v>
      </c>
      <c r="P611" s="130">
        <f t="shared" si="145"/>
        <v>0</v>
      </c>
      <c r="Q611" s="130" t="e">
        <f>VLOOKUP(T611,Tableau!C:E,3,0)</f>
        <v>#N/A</v>
      </c>
      <c r="R611" s="130" t="e">
        <f>VLOOKUP(T611,Tableau!C:G,5,0)</f>
        <v>#N/A</v>
      </c>
      <c r="S611" s="131" t="str">
        <f t="shared" si="146"/>
        <v/>
      </c>
      <c r="T611" s="131" t="str">
        <f t="shared" si="147"/>
        <v/>
      </c>
    </row>
    <row r="612" spans="13:20" ht="14.25" customHeight="1" x14ac:dyDescent="0.15">
      <c r="M612" s="129" t="str">
        <f t="shared" si="142"/>
        <v/>
      </c>
      <c r="N612" s="129" t="str">
        <f t="shared" si="143"/>
        <v/>
      </c>
      <c r="O612" s="129" t="e">
        <f t="shared" si="144"/>
        <v>#VALUE!</v>
      </c>
      <c r="P612" s="130">
        <f t="shared" si="145"/>
        <v>0</v>
      </c>
      <c r="Q612" s="130" t="e">
        <f>VLOOKUP(T612,Tableau!C:E,3,0)</f>
        <v>#N/A</v>
      </c>
      <c r="R612" s="130" t="e">
        <f>VLOOKUP(T612,Tableau!C:G,5,0)</f>
        <v>#N/A</v>
      </c>
      <c r="S612" s="131" t="str">
        <f t="shared" si="146"/>
        <v/>
      </c>
      <c r="T612" s="131" t="str">
        <f t="shared" si="147"/>
        <v/>
      </c>
    </row>
    <row r="613" spans="13:20" ht="14.25" customHeight="1" x14ac:dyDescent="0.15">
      <c r="M613" s="129" t="str">
        <f t="shared" si="142"/>
        <v/>
      </c>
      <c r="N613" s="129" t="str">
        <f t="shared" si="143"/>
        <v/>
      </c>
      <c r="O613" s="129" t="e">
        <f t="shared" si="144"/>
        <v>#VALUE!</v>
      </c>
      <c r="P613" s="130">
        <f t="shared" si="145"/>
        <v>0</v>
      </c>
      <c r="Q613" s="130" t="e">
        <f>VLOOKUP(T613,Tableau!C:E,3,0)</f>
        <v>#N/A</v>
      </c>
      <c r="R613" s="130" t="e">
        <f>VLOOKUP(T613,Tableau!C:G,5,0)</f>
        <v>#N/A</v>
      </c>
      <c r="S613" s="131" t="str">
        <f t="shared" si="146"/>
        <v/>
      </c>
      <c r="T613" s="131" t="str">
        <f t="shared" si="147"/>
        <v/>
      </c>
    </row>
    <row r="614" spans="13:20" ht="14.25" customHeight="1" x14ac:dyDescent="0.15">
      <c r="M614" s="129" t="str">
        <f t="shared" si="142"/>
        <v/>
      </c>
      <c r="N614" s="129" t="str">
        <f t="shared" si="143"/>
        <v/>
      </c>
      <c r="O614" s="129" t="e">
        <f t="shared" si="144"/>
        <v>#VALUE!</v>
      </c>
      <c r="P614" s="130">
        <f t="shared" si="145"/>
        <v>0</v>
      </c>
      <c r="Q614" s="130" t="e">
        <f>VLOOKUP(T614,Tableau!C:E,3,0)</f>
        <v>#N/A</v>
      </c>
      <c r="R614" s="130" t="e">
        <f>VLOOKUP(T614,Tableau!C:G,5,0)</f>
        <v>#N/A</v>
      </c>
      <c r="S614" s="131" t="str">
        <f t="shared" si="146"/>
        <v/>
      </c>
      <c r="T614" s="131" t="str">
        <f t="shared" si="147"/>
        <v/>
      </c>
    </row>
    <row r="615" spans="13:20" ht="14.25" customHeight="1" x14ac:dyDescent="0.15">
      <c r="M615" s="129" t="str">
        <f t="shared" si="142"/>
        <v/>
      </c>
      <c r="N615" s="129" t="str">
        <f t="shared" si="143"/>
        <v/>
      </c>
      <c r="O615" s="129" t="e">
        <f t="shared" si="144"/>
        <v>#VALUE!</v>
      </c>
      <c r="P615" s="130">
        <f t="shared" si="145"/>
        <v>0</v>
      </c>
      <c r="Q615" s="130" t="e">
        <f>VLOOKUP(T615,Tableau!C:E,3,0)</f>
        <v>#N/A</v>
      </c>
      <c r="R615" s="130" t="e">
        <f>VLOOKUP(T615,Tableau!C:G,5,0)</f>
        <v>#N/A</v>
      </c>
      <c r="S615" s="131" t="str">
        <f t="shared" si="146"/>
        <v/>
      </c>
      <c r="T615" s="131" t="str">
        <f t="shared" si="147"/>
        <v/>
      </c>
    </row>
    <row r="616" spans="13:20" ht="14.25" customHeight="1" x14ac:dyDescent="0.15">
      <c r="M616" s="129" t="str">
        <f t="shared" si="142"/>
        <v/>
      </c>
      <c r="N616" s="129" t="str">
        <f t="shared" si="143"/>
        <v/>
      </c>
      <c r="O616" s="129" t="e">
        <f t="shared" si="144"/>
        <v>#VALUE!</v>
      </c>
      <c r="P616" s="130">
        <f t="shared" si="145"/>
        <v>0</v>
      </c>
      <c r="Q616" s="130" t="e">
        <f>VLOOKUP(T616,Tableau!C:E,3,0)</f>
        <v>#N/A</v>
      </c>
      <c r="R616" s="130" t="e">
        <f>VLOOKUP(T616,Tableau!C:G,5,0)</f>
        <v>#N/A</v>
      </c>
      <c r="S616" s="131" t="str">
        <f t="shared" si="146"/>
        <v/>
      </c>
      <c r="T616" s="131" t="str">
        <f t="shared" si="147"/>
        <v/>
      </c>
    </row>
    <row r="617" spans="13:20" ht="14.25" customHeight="1" x14ac:dyDescent="0.15">
      <c r="M617" s="129" t="str">
        <f t="shared" si="142"/>
        <v/>
      </c>
      <c r="N617" s="129" t="str">
        <f t="shared" si="143"/>
        <v/>
      </c>
      <c r="O617" s="129" t="e">
        <f t="shared" si="144"/>
        <v>#VALUE!</v>
      </c>
      <c r="P617" s="130">
        <f t="shared" si="145"/>
        <v>0</v>
      </c>
      <c r="Q617" s="130" t="e">
        <f>VLOOKUP(T617,Tableau!C:E,3,0)</f>
        <v>#N/A</v>
      </c>
      <c r="R617" s="130" t="e">
        <f>VLOOKUP(T617,Tableau!C:G,5,0)</f>
        <v>#N/A</v>
      </c>
      <c r="S617" s="131" t="str">
        <f t="shared" si="146"/>
        <v/>
      </c>
      <c r="T617" s="131" t="str">
        <f t="shared" si="147"/>
        <v/>
      </c>
    </row>
    <row r="618" spans="13:20" ht="14.25" customHeight="1" x14ac:dyDescent="0.15">
      <c r="M618" s="129" t="str">
        <f t="shared" si="142"/>
        <v/>
      </c>
      <c r="N618" s="129" t="str">
        <f t="shared" si="143"/>
        <v/>
      </c>
      <c r="O618" s="129" t="e">
        <f t="shared" si="144"/>
        <v>#VALUE!</v>
      </c>
      <c r="P618" s="130">
        <f t="shared" si="145"/>
        <v>0</v>
      </c>
      <c r="Q618" s="130" t="e">
        <f>VLOOKUP(T618,Tableau!C:E,3,0)</f>
        <v>#N/A</v>
      </c>
      <c r="R618" s="130" t="e">
        <f>VLOOKUP(T618,Tableau!C:G,5,0)</f>
        <v>#N/A</v>
      </c>
      <c r="S618" s="131" t="str">
        <f t="shared" si="146"/>
        <v/>
      </c>
      <c r="T618" s="131" t="str">
        <f t="shared" si="147"/>
        <v/>
      </c>
    </row>
    <row r="619" spans="13:20" ht="14.25" customHeight="1" x14ac:dyDescent="0.15">
      <c r="M619" s="129" t="str">
        <f t="shared" si="142"/>
        <v/>
      </c>
      <c r="N619" s="129" t="str">
        <f t="shared" si="143"/>
        <v/>
      </c>
      <c r="O619" s="129" t="e">
        <f t="shared" si="144"/>
        <v>#VALUE!</v>
      </c>
      <c r="P619" s="130">
        <f t="shared" si="145"/>
        <v>0</v>
      </c>
      <c r="Q619" s="130" t="e">
        <f>VLOOKUP(T619,Tableau!C:E,3,0)</f>
        <v>#N/A</v>
      </c>
      <c r="R619" s="130" t="e">
        <f>VLOOKUP(T619,Tableau!C:G,5,0)</f>
        <v>#N/A</v>
      </c>
      <c r="S619" s="131" t="str">
        <f t="shared" si="146"/>
        <v/>
      </c>
      <c r="T619" s="131" t="str">
        <f t="shared" si="147"/>
        <v/>
      </c>
    </row>
    <row r="620" spans="13:20" ht="14.25" customHeight="1" x14ac:dyDescent="0.15">
      <c r="M620" s="129" t="str">
        <f t="shared" si="142"/>
        <v/>
      </c>
      <c r="N620" s="129" t="str">
        <f t="shared" si="143"/>
        <v/>
      </c>
      <c r="O620" s="129" t="e">
        <f t="shared" si="144"/>
        <v>#VALUE!</v>
      </c>
      <c r="P620" s="130">
        <f t="shared" si="145"/>
        <v>0</v>
      </c>
      <c r="Q620" s="130" t="e">
        <f>VLOOKUP(T620,Tableau!C:E,3,0)</f>
        <v>#N/A</v>
      </c>
      <c r="R620" s="130" t="e">
        <f>VLOOKUP(T620,Tableau!C:G,5,0)</f>
        <v>#N/A</v>
      </c>
      <c r="S620" s="131" t="str">
        <f t="shared" si="146"/>
        <v/>
      </c>
      <c r="T620" s="131" t="str">
        <f t="shared" si="147"/>
        <v/>
      </c>
    </row>
    <row r="621" spans="13:20" ht="14.25" customHeight="1" x14ac:dyDescent="0.15">
      <c r="M621" s="129" t="str">
        <f t="shared" si="142"/>
        <v/>
      </c>
      <c r="N621" s="129" t="str">
        <f t="shared" si="143"/>
        <v/>
      </c>
      <c r="O621" s="129" t="e">
        <f t="shared" si="144"/>
        <v>#VALUE!</v>
      </c>
      <c r="P621" s="130">
        <f t="shared" si="145"/>
        <v>0</v>
      </c>
      <c r="Q621" s="130" t="e">
        <f>VLOOKUP(T621,Tableau!C:E,3,0)</f>
        <v>#N/A</v>
      </c>
      <c r="R621" s="130" t="e">
        <f>VLOOKUP(T621,Tableau!C:G,5,0)</f>
        <v>#N/A</v>
      </c>
      <c r="S621" s="131" t="str">
        <f t="shared" si="146"/>
        <v/>
      </c>
      <c r="T621" s="131" t="str">
        <f t="shared" si="147"/>
        <v/>
      </c>
    </row>
    <row r="622" spans="13:20" ht="14.25" customHeight="1" x14ac:dyDescent="0.15">
      <c r="M622" s="129" t="str">
        <f t="shared" si="142"/>
        <v/>
      </c>
      <c r="N622" s="129" t="str">
        <f t="shared" si="143"/>
        <v/>
      </c>
      <c r="O622" s="129" t="e">
        <f t="shared" si="144"/>
        <v>#VALUE!</v>
      </c>
      <c r="P622" s="130">
        <f t="shared" si="145"/>
        <v>0</v>
      </c>
      <c r="Q622" s="130" t="e">
        <f>VLOOKUP(T622,Tableau!C:E,3,0)</f>
        <v>#N/A</v>
      </c>
      <c r="R622" s="130" t="e">
        <f>VLOOKUP(T622,Tableau!C:G,5,0)</f>
        <v>#N/A</v>
      </c>
      <c r="S622" s="131" t="str">
        <f t="shared" si="146"/>
        <v/>
      </c>
      <c r="T622" s="131" t="str">
        <f t="shared" si="147"/>
        <v/>
      </c>
    </row>
    <row r="623" spans="13:20" ht="14.25" customHeight="1" x14ac:dyDescent="0.15">
      <c r="M623" s="129" t="str">
        <f t="shared" si="142"/>
        <v/>
      </c>
      <c r="N623" s="129" t="str">
        <f t="shared" si="143"/>
        <v/>
      </c>
      <c r="O623" s="129" t="e">
        <f t="shared" si="144"/>
        <v>#VALUE!</v>
      </c>
      <c r="P623" s="130">
        <f t="shared" si="145"/>
        <v>0</v>
      </c>
      <c r="Q623" s="130" t="e">
        <f>VLOOKUP(T623,Tableau!C:E,3,0)</f>
        <v>#N/A</v>
      </c>
      <c r="R623" s="130" t="e">
        <f>VLOOKUP(T623,Tableau!C:G,5,0)</f>
        <v>#N/A</v>
      </c>
      <c r="S623" s="131" t="str">
        <f t="shared" si="146"/>
        <v/>
      </c>
      <c r="T623" s="131" t="str">
        <f t="shared" si="147"/>
        <v/>
      </c>
    </row>
    <row r="624" spans="13:20" ht="14.25" customHeight="1" x14ac:dyDescent="0.15">
      <c r="M624" s="129" t="str">
        <f t="shared" si="142"/>
        <v/>
      </c>
      <c r="N624" s="129" t="str">
        <f t="shared" si="143"/>
        <v/>
      </c>
      <c r="O624" s="129" t="e">
        <f t="shared" si="144"/>
        <v>#VALUE!</v>
      </c>
      <c r="P624" s="130">
        <f t="shared" si="145"/>
        <v>0</v>
      </c>
      <c r="Q624" s="130" t="e">
        <f>VLOOKUP(T624,Tableau!C:E,3,0)</f>
        <v>#N/A</v>
      </c>
      <c r="R624" s="130" t="e">
        <f>VLOOKUP(T624,Tableau!C:G,5,0)</f>
        <v>#N/A</v>
      </c>
      <c r="S624" s="131" t="str">
        <f t="shared" si="146"/>
        <v/>
      </c>
      <c r="T624" s="131" t="str">
        <f t="shared" si="147"/>
        <v/>
      </c>
    </row>
    <row r="625" spans="13:20" ht="14.25" customHeight="1" x14ac:dyDescent="0.15">
      <c r="M625" s="129" t="str">
        <f t="shared" si="142"/>
        <v/>
      </c>
      <c r="N625" s="129" t="str">
        <f t="shared" si="143"/>
        <v/>
      </c>
      <c r="O625" s="129" t="e">
        <f t="shared" si="144"/>
        <v>#VALUE!</v>
      </c>
      <c r="P625" s="130">
        <f t="shared" si="145"/>
        <v>0</v>
      </c>
      <c r="Q625" s="130" t="e">
        <f>VLOOKUP(T625,Tableau!C:E,3,0)</f>
        <v>#N/A</v>
      </c>
      <c r="R625" s="130" t="e">
        <f>VLOOKUP(T625,Tableau!C:G,5,0)</f>
        <v>#N/A</v>
      </c>
      <c r="S625" s="131" t="str">
        <f t="shared" si="146"/>
        <v/>
      </c>
      <c r="T625" s="131" t="str">
        <f t="shared" si="147"/>
        <v/>
      </c>
    </row>
    <row r="626" spans="13:20" ht="14.25" customHeight="1" x14ac:dyDescent="0.15">
      <c r="M626" s="129" t="str">
        <f t="shared" si="142"/>
        <v/>
      </c>
      <c r="N626" s="129" t="str">
        <f t="shared" si="143"/>
        <v/>
      </c>
      <c r="O626" s="129" t="e">
        <f t="shared" si="144"/>
        <v>#VALUE!</v>
      </c>
      <c r="P626" s="130">
        <f t="shared" si="145"/>
        <v>0</v>
      </c>
      <c r="Q626" s="130" t="e">
        <f>VLOOKUP(T626,Tableau!C:E,3,0)</f>
        <v>#N/A</v>
      </c>
      <c r="R626" s="130" t="e">
        <f>VLOOKUP(T626,Tableau!C:G,5,0)</f>
        <v>#N/A</v>
      </c>
      <c r="S626" s="131" t="str">
        <f t="shared" si="146"/>
        <v/>
      </c>
      <c r="T626" s="131" t="str">
        <f t="shared" si="147"/>
        <v/>
      </c>
    </row>
    <row r="627" spans="13:20" ht="14.25" customHeight="1" x14ac:dyDescent="0.15">
      <c r="M627" s="129" t="str">
        <f t="shared" si="142"/>
        <v/>
      </c>
      <c r="N627" s="129" t="str">
        <f t="shared" si="143"/>
        <v/>
      </c>
      <c r="O627" s="129" t="e">
        <f t="shared" si="144"/>
        <v>#VALUE!</v>
      </c>
      <c r="P627" s="130">
        <f t="shared" si="145"/>
        <v>0</v>
      </c>
      <c r="Q627" s="130" t="e">
        <f>VLOOKUP(T627,Tableau!C:E,3,0)</f>
        <v>#N/A</v>
      </c>
      <c r="R627" s="130" t="e">
        <f>VLOOKUP(T627,Tableau!C:G,5,0)</f>
        <v>#N/A</v>
      </c>
      <c r="S627" s="131" t="str">
        <f t="shared" si="146"/>
        <v/>
      </c>
      <c r="T627" s="131" t="str">
        <f t="shared" si="147"/>
        <v/>
      </c>
    </row>
    <row r="628" spans="13:20" ht="14.25" customHeight="1" x14ac:dyDescent="0.15">
      <c r="M628" s="129" t="str">
        <f t="shared" si="142"/>
        <v/>
      </c>
      <c r="N628" s="129" t="str">
        <f t="shared" si="143"/>
        <v/>
      </c>
      <c r="O628" s="129" t="e">
        <f t="shared" si="144"/>
        <v>#VALUE!</v>
      </c>
      <c r="P628" s="130">
        <f t="shared" si="145"/>
        <v>0</v>
      </c>
      <c r="Q628" s="130" t="e">
        <f>VLOOKUP(T628,Tableau!C:E,3,0)</f>
        <v>#N/A</v>
      </c>
      <c r="R628" s="130" t="e">
        <f>VLOOKUP(T628,Tableau!C:G,5,0)</f>
        <v>#N/A</v>
      </c>
      <c r="S628" s="131" t="str">
        <f t="shared" si="146"/>
        <v/>
      </c>
      <c r="T628" s="131" t="str">
        <f t="shared" si="147"/>
        <v/>
      </c>
    </row>
    <row r="629" spans="13:20" ht="14.25" customHeight="1" x14ac:dyDescent="0.15">
      <c r="M629" s="129" t="str">
        <f t="shared" si="142"/>
        <v/>
      </c>
      <c r="N629" s="129" t="str">
        <f t="shared" si="143"/>
        <v/>
      </c>
      <c r="O629" s="129" t="e">
        <f t="shared" si="144"/>
        <v>#VALUE!</v>
      </c>
      <c r="P629" s="130">
        <f t="shared" si="145"/>
        <v>0</v>
      </c>
      <c r="Q629" s="130" t="e">
        <f>VLOOKUP(T629,Tableau!C:E,3,0)</f>
        <v>#N/A</v>
      </c>
      <c r="R629" s="130" t="e">
        <f>VLOOKUP(T629,Tableau!C:G,5,0)</f>
        <v>#N/A</v>
      </c>
      <c r="S629" s="131" t="str">
        <f t="shared" si="146"/>
        <v/>
      </c>
      <c r="T629" s="131" t="str">
        <f t="shared" si="147"/>
        <v/>
      </c>
    </row>
    <row r="630" spans="13:20" ht="14.25" customHeight="1" x14ac:dyDescent="0.15">
      <c r="M630" s="129" t="str">
        <f t="shared" ref="M630:M693" si="148">A630&amp;S630</f>
        <v/>
      </c>
      <c r="N630" s="129" t="str">
        <f t="shared" ref="N630:N693" si="149">LEFT(A630,4)</f>
        <v/>
      </c>
      <c r="O630" s="129" t="e">
        <f t="shared" ref="O630:O693" si="150">VALUE(RIGHT(A630,2))</f>
        <v>#VALUE!</v>
      </c>
      <c r="P630" s="130">
        <f t="shared" ref="P630:P693" si="151">F630+G630+H630</f>
        <v>0</v>
      </c>
      <c r="Q630" s="130" t="e">
        <f>VLOOKUP(T630,Tableau!C:E,3,0)</f>
        <v>#N/A</v>
      </c>
      <c r="R630" s="130" t="e">
        <f>VLOOKUP(T630,Tableau!C:G,5,0)</f>
        <v>#N/A</v>
      </c>
      <c r="S630" s="131" t="str">
        <f t="shared" ref="S630:S693" si="152">LEFT(D630,1)</f>
        <v/>
      </c>
      <c r="T630" s="131" t="str">
        <f t="shared" ref="T630:T693" si="153">LEFT(D630,3)</f>
        <v/>
      </c>
    </row>
    <row r="631" spans="13:20" ht="14.25" customHeight="1" x14ac:dyDescent="0.15">
      <c r="M631" s="129" t="str">
        <f t="shared" si="148"/>
        <v/>
      </c>
      <c r="N631" s="129" t="str">
        <f t="shared" si="149"/>
        <v/>
      </c>
      <c r="O631" s="129" t="e">
        <f t="shared" si="150"/>
        <v>#VALUE!</v>
      </c>
      <c r="P631" s="130">
        <f t="shared" si="151"/>
        <v>0</v>
      </c>
      <c r="Q631" s="130" t="e">
        <f>VLOOKUP(T631,Tableau!C:E,3,0)</f>
        <v>#N/A</v>
      </c>
      <c r="R631" s="130" t="e">
        <f>VLOOKUP(T631,Tableau!C:G,5,0)</f>
        <v>#N/A</v>
      </c>
      <c r="S631" s="131" t="str">
        <f t="shared" si="152"/>
        <v/>
      </c>
      <c r="T631" s="131" t="str">
        <f t="shared" si="153"/>
        <v/>
      </c>
    </row>
    <row r="632" spans="13:20" ht="14.25" customHeight="1" x14ac:dyDescent="0.15">
      <c r="M632" s="129" t="str">
        <f t="shared" si="148"/>
        <v/>
      </c>
      <c r="N632" s="129" t="str">
        <f t="shared" si="149"/>
        <v/>
      </c>
      <c r="O632" s="129" t="e">
        <f t="shared" si="150"/>
        <v>#VALUE!</v>
      </c>
      <c r="P632" s="130">
        <f t="shared" si="151"/>
        <v>0</v>
      </c>
      <c r="Q632" s="130" t="e">
        <f>VLOOKUP(T632,Tableau!C:E,3,0)</f>
        <v>#N/A</v>
      </c>
      <c r="R632" s="130" t="e">
        <f>VLOOKUP(T632,Tableau!C:G,5,0)</f>
        <v>#N/A</v>
      </c>
      <c r="S632" s="131" t="str">
        <f t="shared" si="152"/>
        <v/>
      </c>
      <c r="T632" s="131" t="str">
        <f t="shared" si="153"/>
        <v/>
      </c>
    </row>
    <row r="633" spans="13:20" ht="14.25" customHeight="1" x14ac:dyDescent="0.15">
      <c r="M633" s="129" t="str">
        <f t="shared" si="148"/>
        <v/>
      </c>
      <c r="N633" s="129" t="str">
        <f t="shared" si="149"/>
        <v/>
      </c>
      <c r="O633" s="129" t="e">
        <f t="shared" si="150"/>
        <v>#VALUE!</v>
      </c>
      <c r="P633" s="130">
        <f t="shared" si="151"/>
        <v>0</v>
      </c>
      <c r="Q633" s="130" t="e">
        <f>VLOOKUP(T633,Tableau!C:E,3,0)</f>
        <v>#N/A</v>
      </c>
      <c r="R633" s="130" t="e">
        <f>VLOOKUP(T633,Tableau!C:G,5,0)</f>
        <v>#N/A</v>
      </c>
      <c r="S633" s="131" t="str">
        <f t="shared" si="152"/>
        <v/>
      </c>
      <c r="T633" s="131" t="str">
        <f t="shared" si="153"/>
        <v/>
      </c>
    </row>
    <row r="634" spans="13:20" ht="14.25" customHeight="1" x14ac:dyDescent="0.15">
      <c r="M634" s="129" t="str">
        <f t="shared" si="148"/>
        <v/>
      </c>
      <c r="N634" s="129" t="str">
        <f t="shared" si="149"/>
        <v/>
      </c>
      <c r="O634" s="129" t="e">
        <f t="shared" si="150"/>
        <v>#VALUE!</v>
      </c>
      <c r="P634" s="130">
        <f t="shared" si="151"/>
        <v>0</v>
      </c>
      <c r="Q634" s="130" t="e">
        <f>VLOOKUP(T634,Tableau!C:E,3,0)</f>
        <v>#N/A</v>
      </c>
      <c r="R634" s="130" t="e">
        <f>VLOOKUP(T634,Tableau!C:G,5,0)</f>
        <v>#N/A</v>
      </c>
      <c r="S634" s="131" t="str">
        <f t="shared" si="152"/>
        <v/>
      </c>
      <c r="T634" s="131" t="str">
        <f t="shared" si="153"/>
        <v/>
      </c>
    </row>
    <row r="635" spans="13:20" ht="14.25" customHeight="1" x14ac:dyDescent="0.15">
      <c r="M635" s="129" t="str">
        <f t="shared" si="148"/>
        <v/>
      </c>
      <c r="N635" s="129" t="str">
        <f t="shared" si="149"/>
        <v/>
      </c>
      <c r="O635" s="129" t="e">
        <f t="shared" si="150"/>
        <v>#VALUE!</v>
      </c>
      <c r="P635" s="130">
        <f t="shared" si="151"/>
        <v>0</v>
      </c>
      <c r="Q635" s="130" t="e">
        <f>VLOOKUP(T635,Tableau!C:E,3,0)</f>
        <v>#N/A</v>
      </c>
      <c r="R635" s="130" t="e">
        <f>VLOOKUP(T635,Tableau!C:G,5,0)</f>
        <v>#N/A</v>
      </c>
      <c r="S635" s="131" t="str">
        <f t="shared" si="152"/>
        <v/>
      </c>
      <c r="T635" s="131" t="str">
        <f t="shared" si="153"/>
        <v/>
      </c>
    </row>
    <row r="636" spans="13:20" ht="14.25" customHeight="1" x14ac:dyDescent="0.15">
      <c r="M636" s="129" t="str">
        <f t="shared" si="148"/>
        <v/>
      </c>
      <c r="N636" s="129" t="str">
        <f t="shared" si="149"/>
        <v/>
      </c>
      <c r="O636" s="129" t="e">
        <f t="shared" si="150"/>
        <v>#VALUE!</v>
      </c>
      <c r="P636" s="130">
        <f t="shared" si="151"/>
        <v>0</v>
      </c>
      <c r="Q636" s="130" t="e">
        <f>VLOOKUP(T636,Tableau!C:E,3,0)</f>
        <v>#N/A</v>
      </c>
      <c r="R636" s="130" t="e">
        <f>VLOOKUP(T636,Tableau!C:G,5,0)</f>
        <v>#N/A</v>
      </c>
      <c r="S636" s="131" t="str">
        <f t="shared" si="152"/>
        <v/>
      </c>
      <c r="T636" s="131" t="str">
        <f t="shared" si="153"/>
        <v/>
      </c>
    </row>
    <row r="637" spans="13:20" ht="14.25" customHeight="1" x14ac:dyDescent="0.15">
      <c r="M637" s="129" t="str">
        <f t="shared" si="148"/>
        <v/>
      </c>
      <c r="N637" s="129" t="str">
        <f t="shared" si="149"/>
        <v/>
      </c>
      <c r="O637" s="129" t="e">
        <f t="shared" si="150"/>
        <v>#VALUE!</v>
      </c>
      <c r="P637" s="130">
        <f t="shared" si="151"/>
        <v>0</v>
      </c>
      <c r="Q637" s="130" t="e">
        <f>VLOOKUP(T637,Tableau!C:E,3,0)</f>
        <v>#N/A</v>
      </c>
      <c r="R637" s="130" t="e">
        <f>VLOOKUP(T637,Tableau!C:G,5,0)</f>
        <v>#N/A</v>
      </c>
      <c r="S637" s="131" t="str">
        <f t="shared" si="152"/>
        <v/>
      </c>
      <c r="T637" s="131" t="str">
        <f t="shared" si="153"/>
        <v/>
      </c>
    </row>
    <row r="638" spans="13:20" ht="14.25" customHeight="1" x14ac:dyDescent="0.15">
      <c r="M638" s="129" t="str">
        <f t="shared" si="148"/>
        <v/>
      </c>
      <c r="N638" s="129" t="str">
        <f t="shared" si="149"/>
        <v/>
      </c>
      <c r="O638" s="129" t="e">
        <f t="shared" si="150"/>
        <v>#VALUE!</v>
      </c>
      <c r="P638" s="130">
        <f t="shared" si="151"/>
        <v>0</v>
      </c>
      <c r="Q638" s="130" t="e">
        <f>VLOOKUP(T638,Tableau!C:E,3,0)</f>
        <v>#N/A</v>
      </c>
      <c r="R638" s="130" t="e">
        <f>VLOOKUP(T638,Tableau!C:G,5,0)</f>
        <v>#N/A</v>
      </c>
      <c r="S638" s="131" t="str">
        <f t="shared" si="152"/>
        <v/>
      </c>
      <c r="T638" s="131" t="str">
        <f t="shared" si="153"/>
        <v/>
      </c>
    </row>
    <row r="639" spans="13:20" ht="14.25" customHeight="1" x14ac:dyDescent="0.15">
      <c r="M639" s="129" t="str">
        <f t="shared" si="148"/>
        <v/>
      </c>
      <c r="N639" s="129" t="str">
        <f t="shared" si="149"/>
        <v/>
      </c>
      <c r="O639" s="129" t="e">
        <f t="shared" si="150"/>
        <v>#VALUE!</v>
      </c>
      <c r="P639" s="130">
        <f t="shared" si="151"/>
        <v>0</v>
      </c>
      <c r="Q639" s="130" t="e">
        <f>VLOOKUP(T639,Tableau!C:E,3,0)</f>
        <v>#N/A</v>
      </c>
      <c r="R639" s="130" t="e">
        <f>VLOOKUP(T639,Tableau!C:G,5,0)</f>
        <v>#N/A</v>
      </c>
      <c r="S639" s="131" t="str">
        <f t="shared" si="152"/>
        <v/>
      </c>
      <c r="T639" s="131" t="str">
        <f t="shared" si="153"/>
        <v/>
      </c>
    </row>
    <row r="640" spans="13:20" ht="14.25" customHeight="1" x14ac:dyDescent="0.15">
      <c r="M640" s="129" t="str">
        <f t="shared" si="148"/>
        <v/>
      </c>
      <c r="N640" s="129" t="str">
        <f t="shared" si="149"/>
        <v/>
      </c>
      <c r="O640" s="129" t="e">
        <f t="shared" si="150"/>
        <v>#VALUE!</v>
      </c>
      <c r="P640" s="130">
        <f t="shared" si="151"/>
        <v>0</v>
      </c>
      <c r="Q640" s="130" t="e">
        <f>VLOOKUP(T640,Tableau!C:E,3,0)</f>
        <v>#N/A</v>
      </c>
      <c r="R640" s="130" t="e">
        <f>VLOOKUP(T640,Tableau!C:G,5,0)</f>
        <v>#N/A</v>
      </c>
      <c r="S640" s="131" t="str">
        <f t="shared" si="152"/>
        <v/>
      </c>
      <c r="T640" s="131" t="str">
        <f t="shared" si="153"/>
        <v/>
      </c>
    </row>
    <row r="641" spans="13:20" ht="14.25" customHeight="1" x14ac:dyDescent="0.15">
      <c r="M641" s="129" t="str">
        <f t="shared" si="148"/>
        <v/>
      </c>
      <c r="N641" s="129" t="str">
        <f t="shared" si="149"/>
        <v/>
      </c>
      <c r="O641" s="129" t="e">
        <f t="shared" si="150"/>
        <v>#VALUE!</v>
      </c>
      <c r="P641" s="130">
        <f t="shared" si="151"/>
        <v>0</v>
      </c>
      <c r="Q641" s="130" t="e">
        <f>VLOOKUP(T641,Tableau!C:E,3,0)</f>
        <v>#N/A</v>
      </c>
      <c r="R641" s="130" t="e">
        <f>VLOOKUP(T641,Tableau!C:G,5,0)</f>
        <v>#N/A</v>
      </c>
      <c r="S641" s="131" t="str">
        <f t="shared" si="152"/>
        <v/>
      </c>
      <c r="T641" s="131" t="str">
        <f t="shared" si="153"/>
        <v/>
      </c>
    </row>
    <row r="642" spans="13:20" ht="14.25" customHeight="1" x14ac:dyDescent="0.15">
      <c r="M642" s="129" t="str">
        <f t="shared" si="148"/>
        <v/>
      </c>
      <c r="N642" s="129" t="str">
        <f t="shared" si="149"/>
        <v/>
      </c>
      <c r="O642" s="129" t="e">
        <f t="shared" si="150"/>
        <v>#VALUE!</v>
      </c>
      <c r="P642" s="130">
        <f t="shared" si="151"/>
        <v>0</v>
      </c>
      <c r="Q642" s="130" t="e">
        <f>VLOOKUP(T642,Tableau!C:E,3,0)</f>
        <v>#N/A</v>
      </c>
      <c r="R642" s="130" t="e">
        <f>VLOOKUP(T642,Tableau!C:G,5,0)</f>
        <v>#N/A</v>
      </c>
      <c r="S642" s="131" t="str">
        <f t="shared" si="152"/>
        <v/>
      </c>
      <c r="T642" s="131" t="str">
        <f t="shared" si="153"/>
        <v/>
      </c>
    </row>
    <row r="643" spans="13:20" ht="14.25" customHeight="1" x14ac:dyDescent="0.15">
      <c r="M643" s="129" t="str">
        <f t="shared" si="148"/>
        <v/>
      </c>
      <c r="N643" s="129" t="str">
        <f t="shared" si="149"/>
        <v/>
      </c>
      <c r="O643" s="129" t="e">
        <f t="shared" si="150"/>
        <v>#VALUE!</v>
      </c>
      <c r="P643" s="130">
        <f t="shared" si="151"/>
        <v>0</v>
      </c>
      <c r="Q643" s="130" t="e">
        <f>VLOOKUP(T643,Tableau!C:E,3,0)</f>
        <v>#N/A</v>
      </c>
      <c r="R643" s="130" t="e">
        <f>VLOOKUP(T643,Tableau!C:G,5,0)</f>
        <v>#N/A</v>
      </c>
      <c r="S643" s="131" t="str">
        <f t="shared" si="152"/>
        <v/>
      </c>
      <c r="T643" s="131" t="str">
        <f t="shared" si="153"/>
        <v/>
      </c>
    </row>
    <row r="644" spans="13:20" ht="14.25" customHeight="1" x14ac:dyDescent="0.15">
      <c r="M644" s="129" t="str">
        <f t="shared" si="148"/>
        <v/>
      </c>
      <c r="N644" s="129" t="str">
        <f t="shared" si="149"/>
        <v/>
      </c>
      <c r="O644" s="129" t="e">
        <f t="shared" si="150"/>
        <v>#VALUE!</v>
      </c>
      <c r="P644" s="130">
        <f t="shared" si="151"/>
        <v>0</v>
      </c>
      <c r="Q644" s="130" t="e">
        <f>VLOOKUP(T644,Tableau!C:E,3,0)</f>
        <v>#N/A</v>
      </c>
      <c r="R644" s="130" t="e">
        <f>VLOOKUP(T644,Tableau!C:G,5,0)</f>
        <v>#N/A</v>
      </c>
      <c r="S644" s="131" t="str">
        <f t="shared" si="152"/>
        <v/>
      </c>
      <c r="T644" s="131" t="str">
        <f t="shared" si="153"/>
        <v/>
      </c>
    </row>
    <row r="645" spans="13:20" ht="14.25" customHeight="1" x14ac:dyDescent="0.15">
      <c r="M645" s="129" t="str">
        <f t="shared" si="148"/>
        <v/>
      </c>
      <c r="N645" s="129" t="str">
        <f t="shared" si="149"/>
        <v/>
      </c>
      <c r="O645" s="129" t="e">
        <f t="shared" si="150"/>
        <v>#VALUE!</v>
      </c>
      <c r="P645" s="130">
        <f t="shared" si="151"/>
        <v>0</v>
      </c>
      <c r="Q645" s="130" t="e">
        <f>VLOOKUP(T645,Tableau!C:E,3,0)</f>
        <v>#N/A</v>
      </c>
      <c r="R645" s="130" t="e">
        <f>VLOOKUP(T645,Tableau!C:G,5,0)</f>
        <v>#N/A</v>
      </c>
      <c r="S645" s="131" t="str">
        <f t="shared" si="152"/>
        <v/>
      </c>
      <c r="T645" s="131" t="str">
        <f t="shared" si="153"/>
        <v/>
      </c>
    </row>
    <row r="646" spans="13:20" ht="14.25" customHeight="1" x14ac:dyDescent="0.15">
      <c r="M646" s="129" t="str">
        <f t="shared" si="148"/>
        <v/>
      </c>
      <c r="N646" s="129" t="str">
        <f t="shared" si="149"/>
        <v/>
      </c>
      <c r="O646" s="129" t="e">
        <f t="shared" si="150"/>
        <v>#VALUE!</v>
      </c>
      <c r="P646" s="130">
        <f t="shared" si="151"/>
        <v>0</v>
      </c>
      <c r="Q646" s="130" t="e">
        <f>VLOOKUP(T646,Tableau!C:E,3,0)</f>
        <v>#N/A</v>
      </c>
      <c r="R646" s="130" t="e">
        <f>VLOOKUP(T646,Tableau!C:G,5,0)</f>
        <v>#N/A</v>
      </c>
      <c r="S646" s="131" t="str">
        <f t="shared" si="152"/>
        <v/>
      </c>
      <c r="T646" s="131" t="str">
        <f t="shared" si="153"/>
        <v/>
      </c>
    </row>
    <row r="647" spans="13:20" ht="14.25" customHeight="1" x14ac:dyDescent="0.15">
      <c r="M647" s="129" t="str">
        <f t="shared" si="148"/>
        <v/>
      </c>
      <c r="N647" s="129" t="str">
        <f t="shared" si="149"/>
        <v/>
      </c>
      <c r="O647" s="129" t="e">
        <f t="shared" si="150"/>
        <v>#VALUE!</v>
      </c>
      <c r="P647" s="130">
        <f t="shared" si="151"/>
        <v>0</v>
      </c>
      <c r="Q647" s="130" t="e">
        <f>VLOOKUP(T647,Tableau!C:E,3,0)</f>
        <v>#N/A</v>
      </c>
      <c r="R647" s="130" t="e">
        <f>VLOOKUP(T647,Tableau!C:G,5,0)</f>
        <v>#N/A</v>
      </c>
      <c r="S647" s="131" t="str">
        <f t="shared" si="152"/>
        <v/>
      </c>
      <c r="T647" s="131" t="str">
        <f t="shared" si="153"/>
        <v/>
      </c>
    </row>
    <row r="648" spans="13:20" ht="14.25" customHeight="1" x14ac:dyDescent="0.15">
      <c r="M648" s="129" t="str">
        <f t="shared" si="148"/>
        <v/>
      </c>
      <c r="N648" s="129" t="str">
        <f t="shared" si="149"/>
        <v/>
      </c>
      <c r="O648" s="129" t="e">
        <f t="shared" si="150"/>
        <v>#VALUE!</v>
      </c>
      <c r="P648" s="130">
        <f t="shared" si="151"/>
        <v>0</v>
      </c>
      <c r="Q648" s="130" t="e">
        <f>VLOOKUP(T648,Tableau!C:E,3,0)</f>
        <v>#N/A</v>
      </c>
      <c r="R648" s="130" t="e">
        <f>VLOOKUP(T648,Tableau!C:G,5,0)</f>
        <v>#N/A</v>
      </c>
      <c r="S648" s="131" t="str">
        <f t="shared" si="152"/>
        <v/>
      </c>
      <c r="T648" s="131" t="str">
        <f t="shared" si="153"/>
        <v/>
      </c>
    </row>
    <row r="649" spans="13:20" ht="14.25" customHeight="1" x14ac:dyDescent="0.15">
      <c r="M649" s="129" t="str">
        <f t="shared" si="148"/>
        <v/>
      </c>
      <c r="N649" s="129" t="str">
        <f t="shared" si="149"/>
        <v/>
      </c>
      <c r="O649" s="129" t="e">
        <f t="shared" si="150"/>
        <v>#VALUE!</v>
      </c>
      <c r="P649" s="130">
        <f t="shared" si="151"/>
        <v>0</v>
      </c>
      <c r="Q649" s="130" t="e">
        <f>VLOOKUP(T649,Tableau!C:E,3,0)</f>
        <v>#N/A</v>
      </c>
      <c r="R649" s="130" t="e">
        <f>VLOOKUP(T649,Tableau!C:G,5,0)</f>
        <v>#N/A</v>
      </c>
      <c r="S649" s="131" t="str">
        <f t="shared" si="152"/>
        <v/>
      </c>
      <c r="T649" s="131" t="str">
        <f t="shared" si="153"/>
        <v/>
      </c>
    </row>
    <row r="650" spans="13:20" ht="14.25" customHeight="1" x14ac:dyDescent="0.15">
      <c r="M650" s="129" t="str">
        <f t="shared" si="148"/>
        <v/>
      </c>
      <c r="N650" s="129" t="str">
        <f t="shared" si="149"/>
        <v/>
      </c>
      <c r="O650" s="129" t="e">
        <f t="shared" si="150"/>
        <v>#VALUE!</v>
      </c>
      <c r="P650" s="130">
        <f t="shared" si="151"/>
        <v>0</v>
      </c>
      <c r="Q650" s="130" t="e">
        <f>VLOOKUP(T650,Tableau!C:E,3,0)</f>
        <v>#N/A</v>
      </c>
      <c r="R650" s="130" t="e">
        <f>VLOOKUP(T650,Tableau!C:G,5,0)</f>
        <v>#N/A</v>
      </c>
      <c r="S650" s="131" t="str">
        <f t="shared" si="152"/>
        <v/>
      </c>
      <c r="T650" s="131" t="str">
        <f t="shared" si="153"/>
        <v/>
      </c>
    </row>
    <row r="651" spans="13:20" ht="14.25" customHeight="1" x14ac:dyDescent="0.15">
      <c r="M651" s="129" t="str">
        <f t="shared" si="148"/>
        <v/>
      </c>
      <c r="N651" s="129" t="str">
        <f t="shared" si="149"/>
        <v/>
      </c>
      <c r="O651" s="129" t="e">
        <f t="shared" si="150"/>
        <v>#VALUE!</v>
      </c>
      <c r="P651" s="130">
        <f t="shared" si="151"/>
        <v>0</v>
      </c>
      <c r="Q651" s="130" t="e">
        <f>VLOOKUP(T651,Tableau!C:E,3,0)</f>
        <v>#N/A</v>
      </c>
      <c r="R651" s="130" t="e">
        <f>VLOOKUP(T651,Tableau!C:G,5,0)</f>
        <v>#N/A</v>
      </c>
      <c r="S651" s="131" t="str">
        <f t="shared" si="152"/>
        <v/>
      </c>
      <c r="T651" s="131" t="str">
        <f t="shared" si="153"/>
        <v/>
      </c>
    </row>
    <row r="652" spans="13:20" ht="14.25" customHeight="1" x14ac:dyDescent="0.15">
      <c r="M652" s="129" t="str">
        <f t="shared" si="148"/>
        <v/>
      </c>
      <c r="N652" s="129" t="str">
        <f t="shared" si="149"/>
        <v/>
      </c>
      <c r="O652" s="129" t="e">
        <f t="shared" si="150"/>
        <v>#VALUE!</v>
      </c>
      <c r="P652" s="130">
        <f t="shared" si="151"/>
        <v>0</v>
      </c>
      <c r="Q652" s="130" t="e">
        <f>VLOOKUP(T652,Tableau!C:E,3,0)</f>
        <v>#N/A</v>
      </c>
      <c r="R652" s="130" t="e">
        <f>VLOOKUP(T652,Tableau!C:G,5,0)</f>
        <v>#N/A</v>
      </c>
      <c r="S652" s="131" t="str">
        <f t="shared" si="152"/>
        <v/>
      </c>
      <c r="T652" s="131" t="str">
        <f t="shared" si="153"/>
        <v/>
      </c>
    </row>
    <row r="653" spans="13:20" ht="14.25" customHeight="1" x14ac:dyDescent="0.15">
      <c r="M653" s="129" t="str">
        <f t="shared" si="148"/>
        <v/>
      </c>
      <c r="N653" s="129" t="str">
        <f t="shared" si="149"/>
        <v/>
      </c>
      <c r="O653" s="129" t="e">
        <f t="shared" si="150"/>
        <v>#VALUE!</v>
      </c>
      <c r="P653" s="130">
        <f t="shared" si="151"/>
        <v>0</v>
      </c>
      <c r="Q653" s="130" t="e">
        <f>VLOOKUP(T653,Tableau!C:E,3,0)</f>
        <v>#N/A</v>
      </c>
      <c r="R653" s="130" t="e">
        <f>VLOOKUP(T653,Tableau!C:G,5,0)</f>
        <v>#N/A</v>
      </c>
      <c r="S653" s="131" t="str">
        <f t="shared" si="152"/>
        <v/>
      </c>
      <c r="T653" s="131" t="str">
        <f t="shared" si="153"/>
        <v/>
      </c>
    </row>
    <row r="654" spans="13:20" ht="14.25" customHeight="1" x14ac:dyDescent="0.15">
      <c r="M654" s="129" t="str">
        <f t="shared" si="148"/>
        <v/>
      </c>
      <c r="N654" s="129" t="str">
        <f t="shared" si="149"/>
        <v/>
      </c>
      <c r="O654" s="129" t="e">
        <f t="shared" si="150"/>
        <v>#VALUE!</v>
      </c>
      <c r="P654" s="130">
        <f t="shared" si="151"/>
        <v>0</v>
      </c>
      <c r="Q654" s="130" t="e">
        <f>VLOOKUP(T654,Tableau!C:E,3,0)</f>
        <v>#N/A</v>
      </c>
      <c r="R654" s="130" t="e">
        <f>VLOOKUP(T654,Tableau!C:G,5,0)</f>
        <v>#N/A</v>
      </c>
      <c r="S654" s="131" t="str">
        <f t="shared" si="152"/>
        <v/>
      </c>
      <c r="T654" s="131" t="str">
        <f t="shared" si="153"/>
        <v/>
      </c>
    </row>
    <row r="655" spans="13:20" ht="14.25" customHeight="1" x14ac:dyDescent="0.15">
      <c r="M655" s="129" t="str">
        <f t="shared" si="148"/>
        <v/>
      </c>
      <c r="N655" s="129" t="str">
        <f t="shared" si="149"/>
        <v/>
      </c>
      <c r="O655" s="129" t="e">
        <f t="shared" si="150"/>
        <v>#VALUE!</v>
      </c>
      <c r="P655" s="130">
        <f t="shared" si="151"/>
        <v>0</v>
      </c>
      <c r="Q655" s="130" t="e">
        <f>VLOOKUP(T655,Tableau!C:E,3,0)</f>
        <v>#N/A</v>
      </c>
      <c r="R655" s="130" t="e">
        <f>VLOOKUP(T655,Tableau!C:G,5,0)</f>
        <v>#N/A</v>
      </c>
      <c r="S655" s="131" t="str">
        <f t="shared" si="152"/>
        <v/>
      </c>
      <c r="T655" s="131" t="str">
        <f t="shared" si="153"/>
        <v/>
      </c>
    </row>
    <row r="656" spans="13:20" ht="14.25" customHeight="1" x14ac:dyDescent="0.15">
      <c r="M656" s="129" t="str">
        <f t="shared" si="148"/>
        <v/>
      </c>
      <c r="N656" s="129" t="str">
        <f t="shared" si="149"/>
        <v/>
      </c>
      <c r="O656" s="129" t="e">
        <f t="shared" si="150"/>
        <v>#VALUE!</v>
      </c>
      <c r="P656" s="130">
        <f t="shared" si="151"/>
        <v>0</v>
      </c>
      <c r="Q656" s="130" t="e">
        <f>VLOOKUP(T656,Tableau!C:E,3,0)</f>
        <v>#N/A</v>
      </c>
      <c r="R656" s="130" t="e">
        <f>VLOOKUP(T656,Tableau!C:G,5,0)</f>
        <v>#N/A</v>
      </c>
      <c r="S656" s="131" t="str">
        <f t="shared" si="152"/>
        <v/>
      </c>
      <c r="T656" s="131" t="str">
        <f t="shared" si="153"/>
        <v/>
      </c>
    </row>
    <row r="657" spans="13:20" ht="14.25" customHeight="1" x14ac:dyDescent="0.15">
      <c r="M657" s="129" t="str">
        <f t="shared" si="148"/>
        <v/>
      </c>
      <c r="N657" s="129" t="str">
        <f t="shared" si="149"/>
        <v/>
      </c>
      <c r="O657" s="129" t="e">
        <f t="shared" si="150"/>
        <v>#VALUE!</v>
      </c>
      <c r="P657" s="130">
        <f t="shared" si="151"/>
        <v>0</v>
      </c>
      <c r="Q657" s="130" t="e">
        <f>VLOOKUP(T657,Tableau!C:E,3,0)</f>
        <v>#N/A</v>
      </c>
      <c r="R657" s="130" t="e">
        <f>VLOOKUP(T657,Tableau!C:G,5,0)</f>
        <v>#N/A</v>
      </c>
      <c r="S657" s="131" t="str">
        <f t="shared" si="152"/>
        <v/>
      </c>
      <c r="T657" s="131" t="str">
        <f t="shared" si="153"/>
        <v/>
      </c>
    </row>
    <row r="658" spans="13:20" ht="14.25" customHeight="1" x14ac:dyDescent="0.15">
      <c r="M658" s="129" t="str">
        <f t="shared" si="148"/>
        <v/>
      </c>
      <c r="N658" s="129" t="str">
        <f t="shared" si="149"/>
        <v/>
      </c>
      <c r="O658" s="129" t="e">
        <f t="shared" si="150"/>
        <v>#VALUE!</v>
      </c>
      <c r="P658" s="130">
        <f t="shared" si="151"/>
        <v>0</v>
      </c>
      <c r="Q658" s="130" t="e">
        <f>VLOOKUP(T658,Tableau!C:E,3,0)</f>
        <v>#N/A</v>
      </c>
      <c r="R658" s="130" t="e">
        <f>VLOOKUP(T658,Tableau!C:G,5,0)</f>
        <v>#N/A</v>
      </c>
      <c r="S658" s="131" t="str">
        <f t="shared" si="152"/>
        <v/>
      </c>
      <c r="T658" s="131" t="str">
        <f t="shared" si="153"/>
        <v/>
      </c>
    </row>
    <row r="659" spans="13:20" ht="14.25" customHeight="1" x14ac:dyDescent="0.15">
      <c r="M659" s="129" t="str">
        <f t="shared" si="148"/>
        <v/>
      </c>
      <c r="N659" s="129" t="str">
        <f t="shared" si="149"/>
        <v/>
      </c>
      <c r="O659" s="129" t="e">
        <f t="shared" si="150"/>
        <v>#VALUE!</v>
      </c>
      <c r="P659" s="130">
        <f t="shared" si="151"/>
        <v>0</v>
      </c>
      <c r="Q659" s="130" t="e">
        <f>VLOOKUP(T659,Tableau!C:E,3,0)</f>
        <v>#N/A</v>
      </c>
      <c r="R659" s="130" t="e">
        <f>VLOOKUP(T659,Tableau!C:G,5,0)</f>
        <v>#N/A</v>
      </c>
      <c r="S659" s="131" t="str">
        <f t="shared" si="152"/>
        <v/>
      </c>
      <c r="T659" s="131" t="str">
        <f t="shared" si="153"/>
        <v/>
      </c>
    </row>
    <row r="660" spans="13:20" ht="14.25" customHeight="1" x14ac:dyDescent="0.15">
      <c r="M660" s="129" t="str">
        <f t="shared" si="148"/>
        <v/>
      </c>
      <c r="N660" s="129" t="str">
        <f t="shared" si="149"/>
        <v/>
      </c>
      <c r="O660" s="129" t="e">
        <f t="shared" si="150"/>
        <v>#VALUE!</v>
      </c>
      <c r="P660" s="130">
        <f t="shared" si="151"/>
        <v>0</v>
      </c>
      <c r="Q660" s="130" t="e">
        <f>VLOOKUP(T660,Tableau!C:E,3,0)</f>
        <v>#N/A</v>
      </c>
      <c r="R660" s="130" t="e">
        <f>VLOOKUP(T660,Tableau!C:G,5,0)</f>
        <v>#N/A</v>
      </c>
      <c r="S660" s="131" t="str">
        <f t="shared" si="152"/>
        <v/>
      </c>
      <c r="T660" s="131" t="str">
        <f t="shared" si="153"/>
        <v/>
      </c>
    </row>
    <row r="661" spans="13:20" ht="14.25" customHeight="1" x14ac:dyDescent="0.15">
      <c r="M661" s="129" t="str">
        <f t="shared" si="148"/>
        <v/>
      </c>
      <c r="N661" s="129" t="str">
        <f t="shared" si="149"/>
        <v/>
      </c>
      <c r="O661" s="129" t="e">
        <f t="shared" si="150"/>
        <v>#VALUE!</v>
      </c>
      <c r="P661" s="130">
        <f t="shared" si="151"/>
        <v>0</v>
      </c>
      <c r="Q661" s="130" t="e">
        <f>VLOOKUP(T661,Tableau!C:E,3,0)</f>
        <v>#N/A</v>
      </c>
      <c r="R661" s="130" t="e">
        <f>VLOOKUP(T661,Tableau!C:G,5,0)</f>
        <v>#N/A</v>
      </c>
      <c r="S661" s="131" t="str">
        <f t="shared" si="152"/>
        <v/>
      </c>
      <c r="T661" s="131" t="str">
        <f t="shared" si="153"/>
        <v/>
      </c>
    </row>
    <row r="662" spans="13:20" ht="14.25" customHeight="1" x14ac:dyDescent="0.15">
      <c r="M662" s="129" t="str">
        <f t="shared" si="148"/>
        <v/>
      </c>
      <c r="N662" s="129" t="str">
        <f t="shared" si="149"/>
        <v/>
      </c>
      <c r="O662" s="129" t="e">
        <f t="shared" si="150"/>
        <v>#VALUE!</v>
      </c>
      <c r="P662" s="130">
        <f t="shared" si="151"/>
        <v>0</v>
      </c>
      <c r="Q662" s="130" t="e">
        <f>VLOOKUP(T662,Tableau!C:E,3,0)</f>
        <v>#N/A</v>
      </c>
      <c r="R662" s="130" t="e">
        <f>VLOOKUP(T662,Tableau!C:G,5,0)</f>
        <v>#N/A</v>
      </c>
      <c r="S662" s="131" t="str">
        <f t="shared" si="152"/>
        <v/>
      </c>
      <c r="T662" s="131" t="str">
        <f t="shared" si="153"/>
        <v/>
      </c>
    </row>
    <row r="663" spans="13:20" ht="14.25" customHeight="1" x14ac:dyDescent="0.15">
      <c r="M663" s="129" t="str">
        <f t="shared" si="148"/>
        <v/>
      </c>
      <c r="N663" s="129" t="str">
        <f t="shared" si="149"/>
        <v/>
      </c>
      <c r="O663" s="129" t="e">
        <f t="shared" si="150"/>
        <v>#VALUE!</v>
      </c>
      <c r="P663" s="130">
        <f t="shared" si="151"/>
        <v>0</v>
      </c>
      <c r="Q663" s="130" t="e">
        <f>VLOOKUP(T663,Tableau!C:E,3,0)</f>
        <v>#N/A</v>
      </c>
      <c r="R663" s="130" t="e">
        <f>VLOOKUP(T663,Tableau!C:G,5,0)</f>
        <v>#N/A</v>
      </c>
      <c r="S663" s="131" t="str">
        <f t="shared" si="152"/>
        <v/>
      </c>
      <c r="T663" s="131" t="str">
        <f t="shared" si="153"/>
        <v/>
      </c>
    </row>
    <row r="664" spans="13:20" ht="14.25" customHeight="1" x14ac:dyDescent="0.15">
      <c r="M664" s="129" t="str">
        <f t="shared" si="148"/>
        <v/>
      </c>
      <c r="N664" s="129" t="str">
        <f t="shared" si="149"/>
        <v/>
      </c>
      <c r="O664" s="129" t="e">
        <f t="shared" si="150"/>
        <v>#VALUE!</v>
      </c>
      <c r="P664" s="130">
        <f t="shared" si="151"/>
        <v>0</v>
      </c>
      <c r="Q664" s="130" t="e">
        <f>VLOOKUP(T664,Tableau!C:E,3,0)</f>
        <v>#N/A</v>
      </c>
      <c r="R664" s="130" t="e">
        <f>VLOOKUP(T664,Tableau!C:G,5,0)</f>
        <v>#N/A</v>
      </c>
      <c r="S664" s="131" t="str">
        <f t="shared" si="152"/>
        <v/>
      </c>
      <c r="T664" s="131" t="str">
        <f t="shared" si="153"/>
        <v/>
      </c>
    </row>
    <row r="665" spans="13:20" ht="14.25" customHeight="1" x14ac:dyDescent="0.15">
      <c r="M665" s="129" t="str">
        <f t="shared" si="148"/>
        <v/>
      </c>
      <c r="N665" s="129" t="str">
        <f t="shared" si="149"/>
        <v/>
      </c>
      <c r="O665" s="129" t="e">
        <f t="shared" si="150"/>
        <v>#VALUE!</v>
      </c>
      <c r="P665" s="130">
        <f t="shared" si="151"/>
        <v>0</v>
      </c>
      <c r="Q665" s="130" t="e">
        <f>VLOOKUP(T665,Tableau!C:E,3,0)</f>
        <v>#N/A</v>
      </c>
      <c r="R665" s="130" t="e">
        <f>VLOOKUP(T665,Tableau!C:G,5,0)</f>
        <v>#N/A</v>
      </c>
      <c r="S665" s="131" t="str">
        <f t="shared" si="152"/>
        <v/>
      </c>
      <c r="T665" s="131" t="str">
        <f t="shared" si="153"/>
        <v/>
      </c>
    </row>
    <row r="666" spans="13:20" ht="14.25" customHeight="1" x14ac:dyDescent="0.15">
      <c r="M666" s="129" t="str">
        <f t="shared" si="148"/>
        <v/>
      </c>
      <c r="N666" s="129" t="str">
        <f t="shared" si="149"/>
        <v/>
      </c>
      <c r="O666" s="129" t="e">
        <f t="shared" si="150"/>
        <v>#VALUE!</v>
      </c>
      <c r="P666" s="130">
        <f t="shared" si="151"/>
        <v>0</v>
      </c>
      <c r="Q666" s="130" t="e">
        <f>VLOOKUP(T666,Tableau!C:E,3,0)</f>
        <v>#N/A</v>
      </c>
      <c r="R666" s="130" t="e">
        <f>VLOOKUP(T666,Tableau!C:G,5,0)</f>
        <v>#N/A</v>
      </c>
      <c r="S666" s="131" t="str">
        <f t="shared" si="152"/>
        <v/>
      </c>
      <c r="T666" s="131" t="str">
        <f t="shared" si="153"/>
        <v/>
      </c>
    </row>
    <row r="667" spans="13:20" ht="14.25" customHeight="1" x14ac:dyDescent="0.15">
      <c r="M667" s="129" t="str">
        <f t="shared" si="148"/>
        <v/>
      </c>
      <c r="N667" s="129" t="str">
        <f t="shared" si="149"/>
        <v/>
      </c>
      <c r="O667" s="129" t="e">
        <f t="shared" si="150"/>
        <v>#VALUE!</v>
      </c>
      <c r="P667" s="130">
        <f t="shared" si="151"/>
        <v>0</v>
      </c>
      <c r="Q667" s="130" t="e">
        <f>VLOOKUP(T667,Tableau!C:E,3,0)</f>
        <v>#N/A</v>
      </c>
      <c r="R667" s="130" t="e">
        <f>VLOOKUP(T667,Tableau!C:G,5,0)</f>
        <v>#N/A</v>
      </c>
      <c r="S667" s="131" t="str">
        <f t="shared" si="152"/>
        <v/>
      </c>
      <c r="T667" s="131" t="str">
        <f t="shared" si="153"/>
        <v/>
      </c>
    </row>
    <row r="668" spans="13:20" ht="14.25" customHeight="1" x14ac:dyDescent="0.15">
      <c r="M668" s="129" t="str">
        <f t="shared" si="148"/>
        <v/>
      </c>
      <c r="N668" s="129" t="str">
        <f t="shared" si="149"/>
        <v/>
      </c>
      <c r="O668" s="129" t="e">
        <f t="shared" si="150"/>
        <v>#VALUE!</v>
      </c>
      <c r="P668" s="130">
        <f t="shared" si="151"/>
        <v>0</v>
      </c>
      <c r="Q668" s="130" t="e">
        <f>VLOOKUP(T668,Tableau!C:E,3,0)</f>
        <v>#N/A</v>
      </c>
      <c r="R668" s="130" t="e">
        <f>VLOOKUP(T668,Tableau!C:G,5,0)</f>
        <v>#N/A</v>
      </c>
      <c r="S668" s="131" t="str">
        <f t="shared" si="152"/>
        <v/>
      </c>
      <c r="T668" s="131" t="str">
        <f t="shared" si="153"/>
        <v/>
      </c>
    </row>
    <row r="669" spans="13:20" ht="14.25" customHeight="1" x14ac:dyDescent="0.15">
      <c r="M669" s="129" t="str">
        <f t="shared" si="148"/>
        <v/>
      </c>
      <c r="N669" s="129" t="str">
        <f t="shared" si="149"/>
        <v/>
      </c>
      <c r="O669" s="129" t="e">
        <f t="shared" si="150"/>
        <v>#VALUE!</v>
      </c>
      <c r="P669" s="130">
        <f t="shared" si="151"/>
        <v>0</v>
      </c>
      <c r="Q669" s="130" t="e">
        <f>VLOOKUP(T669,Tableau!C:E,3,0)</f>
        <v>#N/A</v>
      </c>
      <c r="R669" s="130" t="e">
        <f>VLOOKUP(T669,Tableau!C:G,5,0)</f>
        <v>#N/A</v>
      </c>
      <c r="S669" s="131" t="str">
        <f t="shared" si="152"/>
        <v/>
      </c>
      <c r="T669" s="131" t="str">
        <f t="shared" si="153"/>
        <v/>
      </c>
    </row>
    <row r="670" spans="13:20" ht="14.25" customHeight="1" x14ac:dyDescent="0.15">
      <c r="M670" s="129" t="str">
        <f t="shared" si="148"/>
        <v/>
      </c>
      <c r="N670" s="129" t="str">
        <f t="shared" si="149"/>
        <v/>
      </c>
      <c r="O670" s="129" t="e">
        <f t="shared" si="150"/>
        <v>#VALUE!</v>
      </c>
      <c r="P670" s="130">
        <f t="shared" si="151"/>
        <v>0</v>
      </c>
      <c r="Q670" s="130" t="e">
        <f>VLOOKUP(T670,Tableau!C:E,3,0)</f>
        <v>#N/A</v>
      </c>
      <c r="R670" s="130" t="e">
        <f>VLOOKUP(T670,Tableau!C:G,5,0)</f>
        <v>#N/A</v>
      </c>
      <c r="S670" s="131" t="str">
        <f t="shared" si="152"/>
        <v/>
      </c>
      <c r="T670" s="131" t="str">
        <f t="shared" si="153"/>
        <v/>
      </c>
    </row>
    <row r="671" spans="13:20" ht="14.25" customHeight="1" x14ac:dyDescent="0.15">
      <c r="M671" s="129" t="str">
        <f t="shared" si="148"/>
        <v/>
      </c>
      <c r="N671" s="129" t="str">
        <f t="shared" si="149"/>
        <v/>
      </c>
      <c r="O671" s="129" t="e">
        <f t="shared" si="150"/>
        <v>#VALUE!</v>
      </c>
      <c r="P671" s="130">
        <f t="shared" si="151"/>
        <v>0</v>
      </c>
      <c r="Q671" s="130" t="e">
        <f>VLOOKUP(T671,Tableau!C:E,3,0)</f>
        <v>#N/A</v>
      </c>
      <c r="R671" s="130" t="e">
        <f>VLOOKUP(T671,Tableau!C:G,5,0)</f>
        <v>#N/A</v>
      </c>
      <c r="S671" s="131" t="str">
        <f t="shared" si="152"/>
        <v/>
      </c>
      <c r="T671" s="131" t="str">
        <f t="shared" si="153"/>
        <v/>
      </c>
    </row>
    <row r="672" spans="13:20" ht="14.25" customHeight="1" x14ac:dyDescent="0.15">
      <c r="M672" s="129" t="str">
        <f t="shared" si="148"/>
        <v/>
      </c>
      <c r="N672" s="129" t="str">
        <f t="shared" si="149"/>
        <v/>
      </c>
      <c r="O672" s="129" t="e">
        <f t="shared" si="150"/>
        <v>#VALUE!</v>
      </c>
      <c r="P672" s="130">
        <f t="shared" si="151"/>
        <v>0</v>
      </c>
      <c r="Q672" s="130" t="e">
        <f>VLOOKUP(T672,Tableau!C:E,3,0)</f>
        <v>#N/A</v>
      </c>
      <c r="R672" s="130" t="e">
        <f>VLOOKUP(T672,Tableau!C:G,5,0)</f>
        <v>#N/A</v>
      </c>
      <c r="S672" s="131" t="str">
        <f t="shared" si="152"/>
        <v/>
      </c>
      <c r="T672" s="131" t="str">
        <f t="shared" si="153"/>
        <v/>
      </c>
    </row>
    <row r="673" spans="13:20" ht="14.25" customHeight="1" x14ac:dyDescent="0.15">
      <c r="M673" s="129" t="str">
        <f t="shared" si="148"/>
        <v/>
      </c>
      <c r="N673" s="129" t="str">
        <f t="shared" si="149"/>
        <v/>
      </c>
      <c r="O673" s="129" t="e">
        <f t="shared" si="150"/>
        <v>#VALUE!</v>
      </c>
      <c r="P673" s="130">
        <f t="shared" si="151"/>
        <v>0</v>
      </c>
      <c r="Q673" s="130" t="e">
        <f>VLOOKUP(T673,Tableau!C:E,3,0)</f>
        <v>#N/A</v>
      </c>
      <c r="R673" s="130" t="e">
        <f>VLOOKUP(T673,Tableau!C:G,5,0)</f>
        <v>#N/A</v>
      </c>
      <c r="S673" s="131" t="str">
        <f t="shared" si="152"/>
        <v/>
      </c>
      <c r="T673" s="131" t="str">
        <f t="shared" si="153"/>
        <v/>
      </c>
    </row>
    <row r="674" spans="13:20" ht="14.25" customHeight="1" x14ac:dyDescent="0.15">
      <c r="M674" s="129" t="str">
        <f t="shared" si="148"/>
        <v/>
      </c>
      <c r="N674" s="129" t="str">
        <f t="shared" si="149"/>
        <v/>
      </c>
      <c r="O674" s="129" t="e">
        <f t="shared" si="150"/>
        <v>#VALUE!</v>
      </c>
      <c r="P674" s="130">
        <f t="shared" si="151"/>
        <v>0</v>
      </c>
      <c r="Q674" s="130" t="e">
        <f>VLOOKUP(T674,Tableau!C:E,3,0)</f>
        <v>#N/A</v>
      </c>
      <c r="R674" s="130" t="e">
        <f>VLOOKUP(T674,Tableau!C:G,5,0)</f>
        <v>#N/A</v>
      </c>
      <c r="S674" s="131" t="str">
        <f t="shared" si="152"/>
        <v/>
      </c>
      <c r="T674" s="131" t="str">
        <f t="shared" si="153"/>
        <v/>
      </c>
    </row>
    <row r="675" spans="13:20" ht="14.25" customHeight="1" x14ac:dyDescent="0.15">
      <c r="M675" s="129" t="str">
        <f t="shared" si="148"/>
        <v/>
      </c>
      <c r="N675" s="129" t="str">
        <f t="shared" si="149"/>
        <v/>
      </c>
      <c r="O675" s="129" t="e">
        <f t="shared" si="150"/>
        <v>#VALUE!</v>
      </c>
      <c r="P675" s="130">
        <f t="shared" si="151"/>
        <v>0</v>
      </c>
      <c r="Q675" s="130" t="e">
        <f>VLOOKUP(T675,Tableau!C:E,3,0)</f>
        <v>#N/A</v>
      </c>
      <c r="R675" s="130" t="e">
        <f>VLOOKUP(T675,Tableau!C:G,5,0)</f>
        <v>#N/A</v>
      </c>
      <c r="S675" s="131" t="str">
        <f t="shared" si="152"/>
        <v/>
      </c>
      <c r="T675" s="131" t="str">
        <f t="shared" si="153"/>
        <v/>
      </c>
    </row>
    <row r="676" spans="13:20" ht="14.25" customHeight="1" x14ac:dyDescent="0.15">
      <c r="M676" s="129" t="str">
        <f t="shared" si="148"/>
        <v/>
      </c>
      <c r="N676" s="129" t="str">
        <f t="shared" si="149"/>
        <v/>
      </c>
      <c r="O676" s="129" t="e">
        <f t="shared" si="150"/>
        <v>#VALUE!</v>
      </c>
      <c r="P676" s="130">
        <f t="shared" si="151"/>
        <v>0</v>
      </c>
      <c r="Q676" s="130" t="e">
        <f>VLOOKUP(T676,Tableau!C:E,3,0)</f>
        <v>#N/A</v>
      </c>
      <c r="R676" s="130" t="e">
        <f>VLOOKUP(T676,Tableau!C:G,5,0)</f>
        <v>#N/A</v>
      </c>
      <c r="S676" s="131" t="str">
        <f t="shared" si="152"/>
        <v/>
      </c>
      <c r="T676" s="131" t="str">
        <f t="shared" si="153"/>
        <v/>
      </c>
    </row>
    <row r="677" spans="13:20" ht="14.25" customHeight="1" x14ac:dyDescent="0.15">
      <c r="M677" s="129" t="str">
        <f t="shared" si="148"/>
        <v/>
      </c>
      <c r="N677" s="129" t="str">
        <f t="shared" si="149"/>
        <v/>
      </c>
      <c r="O677" s="129" t="e">
        <f t="shared" si="150"/>
        <v>#VALUE!</v>
      </c>
      <c r="P677" s="130">
        <f t="shared" si="151"/>
        <v>0</v>
      </c>
      <c r="Q677" s="130" t="e">
        <f>VLOOKUP(T677,Tableau!C:E,3,0)</f>
        <v>#N/A</v>
      </c>
      <c r="R677" s="130" t="e">
        <f>VLOOKUP(T677,Tableau!C:G,5,0)</f>
        <v>#N/A</v>
      </c>
      <c r="S677" s="131" t="str">
        <f t="shared" si="152"/>
        <v/>
      </c>
      <c r="T677" s="131" t="str">
        <f t="shared" si="153"/>
        <v/>
      </c>
    </row>
    <row r="678" spans="13:20" ht="14.25" customHeight="1" x14ac:dyDescent="0.15">
      <c r="M678" s="129" t="str">
        <f t="shared" si="148"/>
        <v/>
      </c>
      <c r="N678" s="129" t="str">
        <f t="shared" si="149"/>
        <v/>
      </c>
      <c r="O678" s="129" t="e">
        <f t="shared" si="150"/>
        <v>#VALUE!</v>
      </c>
      <c r="P678" s="130">
        <f t="shared" si="151"/>
        <v>0</v>
      </c>
      <c r="Q678" s="130" t="e">
        <f>VLOOKUP(T678,Tableau!C:E,3,0)</f>
        <v>#N/A</v>
      </c>
      <c r="R678" s="130" t="e">
        <f>VLOOKUP(T678,Tableau!C:G,5,0)</f>
        <v>#N/A</v>
      </c>
      <c r="S678" s="131" t="str">
        <f t="shared" si="152"/>
        <v/>
      </c>
      <c r="T678" s="131" t="str">
        <f t="shared" si="153"/>
        <v/>
      </c>
    </row>
    <row r="679" spans="13:20" ht="14.25" customHeight="1" x14ac:dyDescent="0.15">
      <c r="M679" s="129" t="str">
        <f t="shared" si="148"/>
        <v/>
      </c>
      <c r="N679" s="129" t="str">
        <f t="shared" si="149"/>
        <v/>
      </c>
      <c r="O679" s="129" t="e">
        <f t="shared" si="150"/>
        <v>#VALUE!</v>
      </c>
      <c r="P679" s="130">
        <f t="shared" si="151"/>
        <v>0</v>
      </c>
      <c r="Q679" s="130" t="e">
        <f>VLOOKUP(T679,Tableau!C:E,3,0)</f>
        <v>#N/A</v>
      </c>
      <c r="R679" s="130" t="e">
        <f>VLOOKUP(T679,Tableau!C:G,5,0)</f>
        <v>#N/A</v>
      </c>
      <c r="S679" s="131" t="str">
        <f t="shared" si="152"/>
        <v/>
      </c>
      <c r="T679" s="131" t="str">
        <f t="shared" si="153"/>
        <v/>
      </c>
    </row>
    <row r="680" spans="13:20" ht="14.25" customHeight="1" x14ac:dyDescent="0.15">
      <c r="M680" s="129" t="str">
        <f t="shared" si="148"/>
        <v/>
      </c>
      <c r="N680" s="129" t="str">
        <f t="shared" si="149"/>
        <v/>
      </c>
      <c r="O680" s="129" t="e">
        <f t="shared" si="150"/>
        <v>#VALUE!</v>
      </c>
      <c r="P680" s="130">
        <f t="shared" si="151"/>
        <v>0</v>
      </c>
      <c r="Q680" s="130" t="e">
        <f>VLOOKUP(T680,Tableau!C:E,3,0)</f>
        <v>#N/A</v>
      </c>
      <c r="R680" s="130" t="e">
        <f>VLOOKUP(T680,Tableau!C:G,5,0)</f>
        <v>#N/A</v>
      </c>
      <c r="S680" s="131" t="str">
        <f t="shared" si="152"/>
        <v/>
      </c>
      <c r="T680" s="131" t="str">
        <f t="shared" si="153"/>
        <v/>
      </c>
    </row>
    <row r="681" spans="13:20" ht="14.25" customHeight="1" x14ac:dyDescent="0.15">
      <c r="M681" s="129" t="str">
        <f t="shared" si="148"/>
        <v/>
      </c>
      <c r="N681" s="129" t="str">
        <f t="shared" si="149"/>
        <v/>
      </c>
      <c r="O681" s="129" t="e">
        <f t="shared" si="150"/>
        <v>#VALUE!</v>
      </c>
      <c r="P681" s="130">
        <f t="shared" si="151"/>
        <v>0</v>
      </c>
      <c r="Q681" s="130" t="e">
        <f>VLOOKUP(T681,Tableau!C:E,3,0)</f>
        <v>#N/A</v>
      </c>
      <c r="R681" s="130" t="e">
        <f>VLOOKUP(T681,Tableau!C:G,5,0)</f>
        <v>#N/A</v>
      </c>
      <c r="S681" s="131" t="str">
        <f t="shared" si="152"/>
        <v/>
      </c>
      <c r="T681" s="131" t="str">
        <f t="shared" si="153"/>
        <v/>
      </c>
    </row>
    <row r="682" spans="13:20" ht="14.25" customHeight="1" x14ac:dyDescent="0.15">
      <c r="M682" s="129" t="str">
        <f t="shared" si="148"/>
        <v/>
      </c>
      <c r="N682" s="129" t="str">
        <f t="shared" si="149"/>
        <v/>
      </c>
      <c r="O682" s="129" t="e">
        <f t="shared" si="150"/>
        <v>#VALUE!</v>
      </c>
      <c r="P682" s="130">
        <f t="shared" si="151"/>
        <v>0</v>
      </c>
      <c r="Q682" s="130" t="e">
        <f>VLOOKUP(T682,Tableau!C:E,3,0)</f>
        <v>#N/A</v>
      </c>
      <c r="R682" s="130" t="e">
        <f>VLOOKUP(T682,Tableau!C:G,5,0)</f>
        <v>#N/A</v>
      </c>
      <c r="S682" s="131" t="str">
        <f t="shared" si="152"/>
        <v/>
      </c>
      <c r="T682" s="131" t="str">
        <f t="shared" si="153"/>
        <v/>
      </c>
    </row>
    <row r="683" spans="13:20" ht="14.25" customHeight="1" x14ac:dyDescent="0.15">
      <c r="M683" s="129" t="str">
        <f t="shared" si="148"/>
        <v/>
      </c>
      <c r="N683" s="129" t="str">
        <f t="shared" si="149"/>
        <v/>
      </c>
      <c r="O683" s="129" t="e">
        <f t="shared" si="150"/>
        <v>#VALUE!</v>
      </c>
      <c r="P683" s="130">
        <f t="shared" si="151"/>
        <v>0</v>
      </c>
      <c r="Q683" s="130" t="e">
        <f>VLOOKUP(T683,Tableau!C:E,3,0)</f>
        <v>#N/A</v>
      </c>
      <c r="R683" s="130" t="e">
        <f>VLOOKUP(T683,Tableau!C:G,5,0)</f>
        <v>#N/A</v>
      </c>
      <c r="S683" s="131" t="str">
        <f t="shared" si="152"/>
        <v/>
      </c>
      <c r="T683" s="131" t="str">
        <f t="shared" si="153"/>
        <v/>
      </c>
    </row>
    <row r="684" spans="13:20" ht="14.25" customHeight="1" x14ac:dyDescent="0.15">
      <c r="M684" s="129" t="str">
        <f t="shared" si="148"/>
        <v/>
      </c>
      <c r="N684" s="129" t="str">
        <f t="shared" si="149"/>
        <v/>
      </c>
      <c r="O684" s="129" t="e">
        <f t="shared" si="150"/>
        <v>#VALUE!</v>
      </c>
      <c r="P684" s="130">
        <f t="shared" si="151"/>
        <v>0</v>
      </c>
      <c r="Q684" s="130" t="e">
        <f>VLOOKUP(T684,Tableau!C:E,3,0)</f>
        <v>#N/A</v>
      </c>
      <c r="R684" s="130" t="e">
        <f>VLOOKUP(T684,Tableau!C:G,5,0)</f>
        <v>#N/A</v>
      </c>
      <c r="S684" s="131" t="str">
        <f t="shared" si="152"/>
        <v/>
      </c>
      <c r="T684" s="131" t="str">
        <f t="shared" si="153"/>
        <v/>
      </c>
    </row>
    <row r="685" spans="13:20" ht="14.25" customHeight="1" x14ac:dyDescent="0.15">
      <c r="M685" s="129" t="str">
        <f t="shared" si="148"/>
        <v/>
      </c>
      <c r="N685" s="129" t="str">
        <f t="shared" si="149"/>
        <v/>
      </c>
      <c r="O685" s="129" t="e">
        <f t="shared" si="150"/>
        <v>#VALUE!</v>
      </c>
      <c r="P685" s="130">
        <f t="shared" si="151"/>
        <v>0</v>
      </c>
      <c r="Q685" s="130" t="e">
        <f>VLOOKUP(T685,Tableau!C:E,3,0)</f>
        <v>#N/A</v>
      </c>
      <c r="R685" s="130" t="e">
        <f>VLOOKUP(T685,Tableau!C:G,5,0)</f>
        <v>#N/A</v>
      </c>
      <c r="S685" s="131" t="str">
        <f t="shared" si="152"/>
        <v/>
      </c>
      <c r="T685" s="131" t="str">
        <f t="shared" si="153"/>
        <v/>
      </c>
    </row>
    <row r="686" spans="13:20" ht="14.25" customHeight="1" x14ac:dyDescent="0.15">
      <c r="M686" s="129" t="str">
        <f t="shared" si="148"/>
        <v/>
      </c>
      <c r="N686" s="129" t="str">
        <f t="shared" si="149"/>
        <v/>
      </c>
      <c r="O686" s="129" t="e">
        <f t="shared" si="150"/>
        <v>#VALUE!</v>
      </c>
      <c r="P686" s="130">
        <f t="shared" si="151"/>
        <v>0</v>
      </c>
      <c r="Q686" s="130" t="e">
        <f>VLOOKUP(T686,Tableau!C:E,3,0)</f>
        <v>#N/A</v>
      </c>
      <c r="R686" s="130" t="e">
        <f>VLOOKUP(T686,Tableau!C:G,5,0)</f>
        <v>#N/A</v>
      </c>
      <c r="S686" s="131" t="str">
        <f t="shared" si="152"/>
        <v/>
      </c>
      <c r="T686" s="131" t="str">
        <f t="shared" si="153"/>
        <v/>
      </c>
    </row>
    <row r="687" spans="13:20" ht="14.25" customHeight="1" x14ac:dyDescent="0.15">
      <c r="M687" s="129" t="str">
        <f t="shared" si="148"/>
        <v/>
      </c>
      <c r="N687" s="129" t="str">
        <f t="shared" si="149"/>
        <v/>
      </c>
      <c r="O687" s="129" t="e">
        <f t="shared" si="150"/>
        <v>#VALUE!</v>
      </c>
      <c r="P687" s="130">
        <f t="shared" si="151"/>
        <v>0</v>
      </c>
      <c r="Q687" s="130" t="e">
        <f>VLOOKUP(T687,Tableau!C:E,3,0)</f>
        <v>#N/A</v>
      </c>
      <c r="R687" s="130" t="e">
        <f>VLOOKUP(T687,Tableau!C:G,5,0)</f>
        <v>#N/A</v>
      </c>
      <c r="S687" s="131" t="str">
        <f t="shared" si="152"/>
        <v/>
      </c>
      <c r="T687" s="131" t="str">
        <f t="shared" si="153"/>
        <v/>
      </c>
    </row>
    <row r="688" spans="13:20" ht="14.25" customHeight="1" x14ac:dyDescent="0.15">
      <c r="M688" s="129" t="str">
        <f t="shared" si="148"/>
        <v/>
      </c>
      <c r="N688" s="129" t="str">
        <f t="shared" si="149"/>
        <v/>
      </c>
      <c r="O688" s="129" t="e">
        <f t="shared" si="150"/>
        <v>#VALUE!</v>
      </c>
      <c r="P688" s="130">
        <f t="shared" si="151"/>
        <v>0</v>
      </c>
      <c r="Q688" s="130" t="e">
        <f>VLOOKUP(T688,Tableau!C:E,3,0)</f>
        <v>#N/A</v>
      </c>
      <c r="R688" s="130" t="e">
        <f>VLOOKUP(T688,Tableau!C:G,5,0)</f>
        <v>#N/A</v>
      </c>
      <c r="S688" s="131" t="str">
        <f t="shared" si="152"/>
        <v/>
      </c>
      <c r="T688" s="131" t="str">
        <f t="shared" si="153"/>
        <v/>
      </c>
    </row>
    <row r="689" spans="13:20" ht="14.25" customHeight="1" x14ac:dyDescent="0.15">
      <c r="M689" s="129" t="str">
        <f t="shared" si="148"/>
        <v/>
      </c>
      <c r="N689" s="129" t="str">
        <f t="shared" si="149"/>
        <v/>
      </c>
      <c r="O689" s="129" t="e">
        <f t="shared" si="150"/>
        <v>#VALUE!</v>
      </c>
      <c r="P689" s="130">
        <f t="shared" si="151"/>
        <v>0</v>
      </c>
      <c r="Q689" s="130" t="e">
        <f>VLOOKUP(T689,Tableau!C:E,3,0)</f>
        <v>#N/A</v>
      </c>
      <c r="R689" s="130" t="e">
        <f>VLOOKUP(T689,Tableau!C:G,5,0)</f>
        <v>#N/A</v>
      </c>
      <c r="S689" s="131" t="str">
        <f t="shared" si="152"/>
        <v/>
      </c>
      <c r="T689" s="131" t="str">
        <f t="shared" si="153"/>
        <v/>
      </c>
    </row>
    <row r="690" spans="13:20" ht="14.25" customHeight="1" x14ac:dyDescent="0.15">
      <c r="M690" s="129" t="str">
        <f t="shared" si="148"/>
        <v/>
      </c>
      <c r="N690" s="129" t="str">
        <f t="shared" si="149"/>
        <v/>
      </c>
      <c r="O690" s="129" t="e">
        <f t="shared" si="150"/>
        <v>#VALUE!</v>
      </c>
      <c r="P690" s="130">
        <f t="shared" si="151"/>
        <v>0</v>
      </c>
      <c r="Q690" s="130" t="e">
        <f>VLOOKUP(T690,Tableau!C:E,3,0)</f>
        <v>#N/A</v>
      </c>
      <c r="R690" s="130" t="e">
        <f>VLOOKUP(T690,Tableau!C:G,5,0)</f>
        <v>#N/A</v>
      </c>
      <c r="S690" s="131" t="str">
        <f t="shared" si="152"/>
        <v/>
      </c>
      <c r="T690" s="131" t="str">
        <f t="shared" si="153"/>
        <v/>
      </c>
    </row>
    <row r="691" spans="13:20" ht="14.25" customHeight="1" x14ac:dyDescent="0.15">
      <c r="M691" s="129" t="str">
        <f t="shared" si="148"/>
        <v/>
      </c>
      <c r="N691" s="129" t="str">
        <f t="shared" si="149"/>
        <v/>
      </c>
      <c r="O691" s="129" t="e">
        <f t="shared" si="150"/>
        <v>#VALUE!</v>
      </c>
      <c r="P691" s="130">
        <f t="shared" si="151"/>
        <v>0</v>
      </c>
      <c r="Q691" s="130" t="e">
        <f>VLOOKUP(T691,Tableau!C:E,3,0)</f>
        <v>#N/A</v>
      </c>
      <c r="R691" s="130" t="e">
        <f>VLOOKUP(T691,Tableau!C:G,5,0)</f>
        <v>#N/A</v>
      </c>
      <c r="S691" s="131" t="str">
        <f t="shared" si="152"/>
        <v/>
      </c>
      <c r="T691" s="131" t="str">
        <f t="shared" si="153"/>
        <v/>
      </c>
    </row>
    <row r="692" spans="13:20" ht="14.25" customHeight="1" x14ac:dyDescent="0.15">
      <c r="M692" s="129" t="str">
        <f t="shared" si="148"/>
        <v/>
      </c>
      <c r="N692" s="129" t="str">
        <f t="shared" si="149"/>
        <v/>
      </c>
      <c r="O692" s="129" t="e">
        <f t="shared" si="150"/>
        <v>#VALUE!</v>
      </c>
      <c r="P692" s="130">
        <f t="shared" si="151"/>
        <v>0</v>
      </c>
      <c r="Q692" s="130" t="e">
        <f>VLOOKUP(T692,Tableau!C:E,3,0)</f>
        <v>#N/A</v>
      </c>
      <c r="R692" s="130" t="e">
        <f>VLOOKUP(T692,Tableau!C:G,5,0)</f>
        <v>#N/A</v>
      </c>
      <c r="S692" s="131" t="str">
        <f t="shared" si="152"/>
        <v/>
      </c>
      <c r="T692" s="131" t="str">
        <f t="shared" si="153"/>
        <v/>
      </c>
    </row>
    <row r="693" spans="13:20" ht="14.25" customHeight="1" x14ac:dyDescent="0.15">
      <c r="M693" s="129" t="str">
        <f t="shared" si="148"/>
        <v/>
      </c>
      <c r="N693" s="129" t="str">
        <f t="shared" si="149"/>
        <v/>
      </c>
      <c r="O693" s="129" t="e">
        <f t="shared" si="150"/>
        <v>#VALUE!</v>
      </c>
      <c r="P693" s="130">
        <f t="shared" si="151"/>
        <v>0</v>
      </c>
      <c r="Q693" s="130" t="e">
        <f>VLOOKUP(T693,Tableau!C:E,3,0)</f>
        <v>#N/A</v>
      </c>
      <c r="R693" s="130" t="e">
        <f>VLOOKUP(T693,Tableau!C:G,5,0)</f>
        <v>#N/A</v>
      </c>
      <c r="S693" s="131" t="str">
        <f t="shared" si="152"/>
        <v/>
      </c>
      <c r="T693" s="131" t="str">
        <f t="shared" si="153"/>
        <v/>
      </c>
    </row>
    <row r="694" spans="13:20" ht="14.25" customHeight="1" x14ac:dyDescent="0.15">
      <c r="M694" s="129" t="str">
        <f t="shared" ref="M694:M757" si="154">A694&amp;S694</f>
        <v/>
      </c>
      <c r="N694" s="129" t="str">
        <f t="shared" ref="N694:N757" si="155">LEFT(A694,4)</f>
        <v/>
      </c>
      <c r="O694" s="129" t="e">
        <f t="shared" ref="O694:O757" si="156">VALUE(RIGHT(A694,2))</f>
        <v>#VALUE!</v>
      </c>
      <c r="P694" s="130">
        <f t="shared" ref="P694:P757" si="157">F694+G694+H694</f>
        <v>0</v>
      </c>
      <c r="Q694" s="130" t="e">
        <f>VLOOKUP(T694,Tableau!C:E,3,0)</f>
        <v>#N/A</v>
      </c>
      <c r="R694" s="130" t="e">
        <f>VLOOKUP(T694,Tableau!C:G,5,0)</f>
        <v>#N/A</v>
      </c>
      <c r="S694" s="131" t="str">
        <f t="shared" ref="S694:S757" si="158">LEFT(D694,1)</f>
        <v/>
      </c>
      <c r="T694" s="131" t="str">
        <f t="shared" ref="T694:T757" si="159">LEFT(D694,3)</f>
        <v/>
      </c>
    </row>
    <row r="695" spans="13:20" ht="14.25" customHeight="1" x14ac:dyDescent="0.15">
      <c r="M695" s="129" t="str">
        <f t="shared" si="154"/>
        <v/>
      </c>
      <c r="N695" s="129" t="str">
        <f t="shared" si="155"/>
        <v/>
      </c>
      <c r="O695" s="129" t="e">
        <f t="shared" si="156"/>
        <v>#VALUE!</v>
      </c>
      <c r="P695" s="130">
        <f t="shared" si="157"/>
        <v>0</v>
      </c>
      <c r="Q695" s="130" t="e">
        <f>VLOOKUP(T695,Tableau!C:E,3,0)</f>
        <v>#N/A</v>
      </c>
      <c r="R695" s="130" t="e">
        <f>VLOOKUP(T695,Tableau!C:G,5,0)</f>
        <v>#N/A</v>
      </c>
      <c r="S695" s="131" t="str">
        <f t="shared" si="158"/>
        <v/>
      </c>
      <c r="T695" s="131" t="str">
        <f t="shared" si="159"/>
        <v/>
      </c>
    </row>
    <row r="696" spans="13:20" ht="14.25" customHeight="1" x14ac:dyDescent="0.15">
      <c r="M696" s="129" t="str">
        <f t="shared" si="154"/>
        <v/>
      </c>
      <c r="N696" s="129" t="str">
        <f t="shared" si="155"/>
        <v/>
      </c>
      <c r="O696" s="129" t="e">
        <f t="shared" si="156"/>
        <v>#VALUE!</v>
      </c>
      <c r="P696" s="130">
        <f t="shared" si="157"/>
        <v>0</v>
      </c>
      <c r="Q696" s="130" t="e">
        <f>VLOOKUP(T696,Tableau!C:E,3,0)</f>
        <v>#N/A</v>
      </c>
      <c r="R696" s="130" t="e">
        <f>VLOOKUP(T696,Tableau!C:G,5,0)</f>
        <v>#N/A</v>
      </c>
      <c r="S696" s="131" t="str">
        <f t="shared" si="158"/>
        <v/>
      </c>
      <c r="T696" s="131" t="str">
        <f t="shared" si="159"/>
        <v/>
      </c>
    </row>
    <row r="697" spans="13:20" ht="14.25" customHeight="1" x14ac:dyDescent="0.15">
      <c r="M697" s="129" t="str">
        <f t="shared" si="154"/>
        <v/>
      </c>
      <c r="N697" s="129" t="str">
        <f t="shared" si="155"/>
        <v/>
      </c>
      <c r="O697" s="129" t="e">
        <f t="shared" si="156"/>
        <v>#VALUE!</v>
      </c>
      <c r="P697" s="130">
        <f t="shared" si="157"/>
        <v>0</v>
      </c>
      <c r="Q697" s="130" t="e">
        <f>VLOOKUP(T697,Tableau!C:E,3,0)</f>
        <v>#N/A</v>
      </c>
      <c r="R697" s="130" t="e">
        <f>VLOOKUP(T697,Tableau!C:G,5,0)</f>
        <v>#N/A</v>
      </c>
      <c r="S697" s="131" t="str">
        <f t="shared" si="158"/>
        <v/>
      </c>
      <c r="T697" s="131" t="str">
        <f t="shared" si="159"/>
        <v/>
      </c>
    </row>
    <row r="698" spans="13:20" ht="14.25" customHeight="1" x14ac:dyDescent="0.15">
      <c r="M698" s="129" t="str">
        <f t="shared" si="154"/>
        <v/>
      </c>
      <c r="N698" s="129" t="str">
        <f t="shared" si="155"/>
        <v/>
      </c>
      <c r="O698" s="129" t="e">
        <f t="shared" si="156"/>
        <v>#VALUE!</v>
      </c>
      <c r="P698" s="130">
        <f t="shared" si="157"/>
        <v>0</v>
      </c>
      <c r="Q698" s="130" t="e">
        <f>VLOOKUP(T698,Tableau!C:E,3,0)</f>
        <v>#N/A</v>
      </c>
      <c r="R698" s="130" t="e">
        <f>VLOOKUP(T698,Tableau!C:G,5,0)</f>
        <v>#N/A</v>
      </c>
      <c r="S698" s="131" t="str">
        <f t="shared" si="158"/>
        <v/>
      </c>
      <c r="T698" s="131" t="str">
        <f t="shared" si="159"/>
        <v/>
      </c>
    </row>
    <row r="699" spans="13:20" ht="14.25" customHeight="1" x14ac:dyDescent="0.15">
      <c r="M699" s="129" t="str">
        <f t="shared" si="154"/>
        <v/>
      </c>
      <c r="N699" s="129" t="str">
        <f t="shared" si="155"/>
        <v/>
      </c>
      <c r="O699" s="129" t="e">
        <f t="shared" si="156"/>
        <v>#VALUE!</v>
      </c>
      <c r="P699" s="130">
        <f t="shared" si="157"/>
        <v>0</v>
      </c>
      <c r="Q699" s="130" t="e">
        <f>VLOOKUP(T699,Tableau!C:E,3,0)</f>
        <v>#N/A</v>
      </c>
      <c r="R699" s="130" t="e">
        <f>VLOOKUP(T699,Tableau!C:G,5,0)</f>
        <v>#N/A</v>
      </c>
      <c r="S699" s="131" t="str">
        <f t="shared" si="158"/>
        <v/>
      </c>
      <c r="T699" s="131" t="str">
        <f t="shared" si="159"/>
        <v/>
      </c>
    </row>
    <row r="700" spans="13:20" ht="14.25" customHeight="1" x14ac:dyDescent="0.15">
      <c r="M700" s="129" t="str">
        <f t="shared" si="154"/>
        <v/>
      </c>
      <c r="N700" s="129" t="str">
        <f t="shared" si="155"/>
        <v/>
      </c>
      <c r="O700" s="129" t="e">
        <f t="shared" si="156"/>
        <v>#VALUE!</v>
      </c>
      <c r="P700" s="130">
        <f t="shared" si="157"/>
        <v>0</v>
      </c>
      <c r="Q700" s="130" t="e">
        <f>VLOOKUP(T700,Tableau!C:E,3,0)</f>
        <v>#N/A</v>
      </c>
      <c r="R700" s="130" t="e">
        <f>VLOOKUP(T700,Tableau!C:G,5,0)</f>
        <v>#N/A</v>
      </c>
      <c r="S700" s="131" t="str">
        <f t="shared" si="158"/>
        <v/>
      </c>
      <c r="T700" s="131" t="str">
        <f t="shared" si="159"/>
        <v/>
      </c>
    </row>
    <row r="701" spans="13:20" ht="14.25" customHeight="1" x14ac:dyDescent="0.15">
      <c r="M701" s="129" t="str">
        <f t="shared" si="154"/>
        <v/>
      </c>
      <c r="N701" s="129" t="str">
        <f t="shared" si="155"/>
        <v/>
      </c>
      <c r="O701" s="129" t="e">
        <f t="shared" si="156"/>
        <v>#VALUE!</v>
      </c>
      <c r="P701" s="130">
        <f t="shared" si="157"/>
        <v>0</v>
      </c>
      <c r="Q701" s="130" t="e">
        <f>VLOOKUP(T701,Tableau!C:E,3,0)</f>
        <v>#N/A</v>
      </c>
      <c r="R701" s="130" t="e">
        <f>VLOOKUP(T701,Tableau!C:G,5,0)</f>
        <v>#N/A</v>
      </c>
      <c r="S701" s="131" t="str">
        <f t="shared" si="158"/>
        <v/>
      </c>
      <c r="T701" s="131" t="str">
        <f t="shared" si="159"/>
        <v/>
      </c>
    </row>
    <row r="702" spans="13:20" ht="14.25" customHeight="1" x14ac:dyDescent="0.15">
      <c r="M702" s="129" t="str">
        <f t="shared" si="154"/>
        <v/>
      </c>
      <c r="N702" s="129" t="str">
        <f t="shared" si="155"/>
        <v/>
      </c>
      <c r="O702" s="129" t="e">
        <f t="shared" si="156"/>
        <v>#VALUE!</v>
      </c>
      <c r="P702" s="130">
        <f t="shared" si="157"/>
        <v>0</v>
      </c>
      <c r="Q702" s="130" t="e">
        <f>VLOOKUP(T702,Tableau!C:E,3,0)</f>
        <v>#N/A</v>
      </c>
      <c r="R702" s="130" t="e">
        <f>VLOOKUP(T702,Tableau!C:G,5,0)</f>
        <v>#N/A</v>
      </c>
      <c r="S702" s="131" t="str">
        <f t="shared" si="158"/>
        <v/>
      </c>
      <c r="T702" s="131" t="str">
        <f t="shared" si="159"/>
        <v/>
      </c>
    </row>
    <row r="703" spans="13:20" ht="14.25" customHeight="1" x14ac:dyDescent="0.15">
      <c r="M703" s="129" t="str">
        <f t="shared" si="154"/>
        <v/>
      </c>
      <c r="N703" s="129" t="str">
        <f t="shared" si="155"/>
        <v/>
      </c>
      <c r="O703" s="129" t="e">
        <f t="shared" si="156"/>
        <v>#VALUE!</v>
      </c>
      <c r="P703" s="130">
        <f t="shared" si="157"/>
        <v>0</v>
      </c>
      <c r="Q703" s="130" t="e">
        <f>VLOOKUP(T703,Tableau!C:E,3,0)</f>
        <v>#N/A</v>
      </c>
      <c r="R703" s="130" t="e">
        <f>VLOOKUP(T703,Tableau!C:G,5,0)</f>
        <v>#N/A</v>
      </c>
      <c r="S703" s="131" t="str">
        <f t="shared" si="158"/>
        <v/>
      </c>
      <c r="T703" s="131" t="str">
        <f t="shared" si="159"/>
        <v/>
      </c>
    </row>
    <row r="704" spans="13:20" ht="14.25" customHeight="1" x14ac:dyDescent="0.15">
      <c r="M704" s="129" t="str">
        <f t="shared" si="154"/>
        <v/>
      </c>
      <c r="N704" s="129" t="str">
        <f t="shared" si="155"/>
        <v/>
      </c>
      <c r="O704" s="129" t="e">
        <f t="shared" si="156"/>
        <v>#VALUE!</v>
      </c>
      <c r="P704" s="130">
        <f t="shared" si="157"/>
        <v>0</v>
      </c>
      <c r="Q704" s="130" t="e">
        <f>VLOOKUP(T704,Tableau!C:E,3,0)</f>
        <v>#N/A</v>
      </c>
      <c r="R704" s="130" t="e">
        <f>VLOOKUP(T704,Tableau!C:G,5,0)</f>
        <v>#N/A</v>
      </c>
      <c r="S704" s="131" t="str">
        <f t="shared" si="158"/>
        <v/>
      </c>
      <c r="T704" s="131" t="str">
        <f t="shared" si="159"/>
        <v/>
      </c>
    </row>
    <row r="705" spans="13:20" ht="14.25" customHeight="1" x14ac:dyDescent="0.15">
      <c r="M705" s="129" t="str">
        <f t="shared" si="154"/>
        <v/>
      </c>
      <c r="N705" s="129" t="str">
        <f t="shared" si="155"/>
        <v/>
      </c>
      <c r="O705" s="129" t="e">
        <f t="shared" si="156"/>
        <v>#VALUE!</v>
      </c>
      <c r="P705" s="130">
        <f t="shared" si="157"/>
        <v>0</v>
      </c>
      <c r="Q705" s="130" t="e">
        <f>VLOOKUP(T705,Tableau!C:E,3,0)</f>
        <v>#N/A</v>
      </c>
      <c r="R705" s="130" t="e">
        <f>VLOOKUP(T705,Tableau!C:G,5,0)</f>
        <v>#N/A</v>
      </c>
      <c r="S705" s="131" t="str">
        <f t="shared" si="158"/>
        <v/>
      </c>
      <c r="T705" s="131" t="str">
        <f t="shared" si="159"/>
        <v/>
      </c>
    </row>
    <row r="706" spans="13:20" ht="14.25" customHeight="1" x14ac:dyDescent="0.15">
      <c r="M706" s="129" t="str">
        <f t="shared" si="154"/>
        <v/>
      </c>
      <c r="N706" s="129" t="str">
        <f t="shared" si="155"/>
        <v/>
      </c>
      <c r="O706" s="129" t="e">
        <f t="shared" si="156"/>
        <v>#VALUE!</v>
      </c>
      <c r="P706" s="130">
        <f t="shared" si="157"/>
        <v>0</v>
      </c>
      <c r="Q706" s="130" t="e">
        <f>VLOOKUP(T706,Tableau!C:E,3,0)</f>
        <v>#N/A</v>
      </c>
      <c r="R706" s="130" t="e">
        <f>VLOOKUP(T706,Tableau!C:G,5,0)</f>
        <v>#N/A</v>
      </c>
      <c r="S706" s="131" t="str">
        <f t="shared" si="158"/>
        <v/>
      </c>
      <c r="T706" s="131" t="str">
        <f t="shared" si="159"/>
        <v/>
      </c>
    </row>
    <row r="707" spans="13:20" ht="14.25" customHeight="1" x14ac:dyDescent="0.15">
      <c r="M707" s="129" t="str">
        <f t="shared" si="154"/>
        <v/>
      </c>
      <c r="N707" s="129" t="str">
        <f t="shared" si="155"/>
        <v/>
      </c>
      <c r="O707" s="129" t="e">
        <f t="shared" si="156"/>
        <v>#VALUE!</v>
      </c>
      <c r="P707" s="130">
        <f t="shared" si="157"/>
        <v>0</v>
      </c>
      <c r="Q707" s="130" t="e">
        <f>VLOOKUP(T707,Tableau!C:E,3,0)</f>
        <v>#N/A</v>
      </c>
      <c r="R707" s="130" t="e">
        <f>VLOOKUP(T707,Tableau!C:G,5,0)</f>
        <v>#N/A</v>
      </c>
      <c r="S707" s="131" t="str">
        <f t="shared" si="158"/>
        <v/>
      </c>
      <c r="T707" s="131" t="str">
        <f t="shared" si="159"/>
        <v/>
      </c>
    </row>
    <row r="708" spans="13:20" ht="14.25" customHeight="1" x14ac:dyDescent="0.15">
      <c r="M708" s="129" t="str">
        <f t="shared" si="154"/>
        <v/>
      </c>
      <c r="N708" s="129" t="str">
        <f t="shared" si="155"/>
        <v/>
      </c>
      <c r="O708" s="129" t="e">
        <f t="shared" si="156"/>
        <v>#VALUE!</v>
      </c>
      <c r="P708" s="130">
        <f t="shared" si="157"/>
        <v>0</v>
      </c>
      <c r="Q708" s="130" t="e">
        <f>VLOOKUP(T708,Tableau!C:E,3,0)</f>
        <v>#N/A</v>
      </c>
      <c r="R708" s="130" t="e">
        <f>VLOOKUP(T708,Tableau!C:G,5,0)</f>
        <v>#N/A</v>
      </c>
      <c r="S708" s="131" t="str">
        <f t="shared" si="158"/>
        <v/>
      </c>
      <c r="T708" s="131" t="str">
        <f t="shared" si="159"/>
        <v/>
      </c>
    </row>
    <row r="709" spans="13:20" ht="14.25" customHeight="1" x14ac:dyDescent="0.15">
      <c r="M709" s="129" t="str">
        <f t="shared" si="154"/>
        <v/>
      </c>
      <c r="N709" s="129" t="str">
        <f t="shared" si="155"/>
        <v/>
      </c>
      <c r="O709" s="129" t="e">
        <f t="shared" si="156"/>
        <v>#VALUE!</v>
      </c>
      <c r="P709" s="130">
        <f t="shared" si="157"/>
        <v>0</v>
      </c>
      <c r="Q709" s="130" t="e">
        <f>VLOOKUP(T709,Tableau!C:E,3,0)</f>
        <v>#N/A</v>
      </c>
      <c r="R709" s="130" t="e">
        <f>VLOOKUP(T709,Tableau!C:G,5,0)</f>
        <v>#N/A</v>
      </c>
      <c r="S709" s="131" t="str">
        <f t="shared" si="158"/>
        <v/>
      </c>
      <c r="T709" s="131" t="str">
        <f t="shared" si="159"/>
        <v/>
      </c>
    </row>
    <row r="710" spans="13:20" ht="14.25" customHeight="1" x14ac:dyDescent="0.15">
      <c r="M710" s="129" t="str">
        <f t="shared" si="154"/>
        <v/>
      </c>
      <c r="N710" s="129" t="str">
        <f t="shared" si="155"/>
        <v/>
      </c>
      <c r="O710" s="129" t="e">
        <f t="shared" si="156"/>
        <v>#VALUE!</v>
      </c>
      <c r="P710" s="130">
        <f t="shared" si="157"/>
        <v>0</v>
      </c>
      <c r="Q710" s="130" t="e">
        <f>VLOOKUP(T710,Tableau!C:E,3,0)</f>
        <v>#N/A</v>
      </c>
      <c r="R710" s="130" t="e">
        <f>VLOOKUP(T710,Tableau!C:G,5,0)</f>
        <v>#N/A</v>
      </c>
      <c r="S710" s="131" t="str">
        <f t="shared" si="158"/>
        <v/>
      </c>
      <c r="T710" s="131" t="str">
        <f t="shared" si="159"/>
        <v/>
      </c>
    </row>
    <row r="711" spans="13:20" ht="14.25" customHeight="1" x14ac:dyDescent="0.15">
      <c r="M711" s="129" t="str">
        <f t="shared" si="154"/>
        <v/>
      </c>
      <c r="N711" s="129" t="str">
        <f t="shared" si="155"/>
        <v/>
      </c>
      <c r="O711" s="129" t="e">
        <f t="shared" si="156"/>
        <v>#VALUE!</v>
      </c>
      <c r="P711" s="130">
        <f t="shared" si="157"/>
        <v>0</v>
      </c>
      <c r="Q711" s="130" t="e">
        <f>VLOOKUP(T711,Tableau!C:E,3,0)</f>
        <v>#N/A</v>
      </c>
      <c r="R711" s="130" t="e">
        <f>VLOOKUP(T711,Tableau!C:G,5,0)</f>
        <v>#N/A</v>
      </c>
      <c r="S711" s="131" t="str">
        <f t="shared" si="158"/>
        <v/>
      </c>
      <c r="T711" s="131" t="str">
        <f t="shared" si="159"/>
        <v/>
      </c>
    </row>
    <row r="712" spans="13:20" ht="14.25" customHeight="1" x14ac:dyDescent="0.15">
      <c r="M712" s="129" t="str">
        <f t="shared" si="154"/>
        <v/>
      </c>
      <c r="N712" s="129" t="str">
        <f t="shared" si="155"/>
        <v/>
      </c>
      <c r="O712" s="129" t="e">
        <f t="shared" si="156"/>
        <v>#VALUE!</v>
      </c>
      <c r="P712" s="130">
        <f t="shared" si="157"/>
        <v>0</v>
      </c>
      <c r="Q712" s="130" t="e">
        <f>VLOOKUP(T712,Tableau!C:E,3,0)</f>
        <v>#N/A</v>
      </c>
      <c r="R712" s="130" t="e">
        <f>VLOOKUP(T712,Tableau!C:G,5,0)</f>
        <v>#N/A</v>
      </c>
      <c r="S712" s="131" t="str">
        <f t="shared" si="158"/>
        <v/>
      </c>
      <c r="T712" s="131" t="str">
        <f t="shared" si="159"/>
        <v/>
      </c>
    </row>
    <row r="713" spans="13:20" ht="14.25" customHeight="1" x14ac:dyDescent="0.15">
      <c r="M713" s="129" t="str">
        <f t="shared" si="154"/>
        <v/>
      </c>
      <c r="N713" s="129" t="str">
        <f t="shared" si="155"/>
        <v/>
      </c>
      <c r="O713" s="129" t="e">
        <f t="shared" si="156"/>
        <v>#VALUE!</v>
      </c>
      <c r="P713" s="130">
        <f t="shared" si="157"/>
        <v>0</v>
      </c>
      <c r="Q713" s="130" t="e">
        <f>VLOOKUP(T713,Tableau!C:E,3,0)</f>
        <v>#N/A</v>
      </c>
      <c r="R713" s="130" t="e">
        <f>VLOOKUP(T713,Tableau!C:G,5,0)</f>
        <v>#N/A</v>
      </c>
      <c r="S713" s="131" t="str">
        <f t="shared" si="158"/>
        <v/>
      </c>
      <c r="T713" s="131" t="str">
        <f t="shared" si="159"/>
        <v/>
      </c>
    </row>
    <row r="714" spans="13:20" ht="14.25" customHeight="1" x14ac:dyDescent="0.15">
      <c r="M714" s="129" t="str">
        <f t="shared" si="154"/>
        <v/>
      </c>
      <c r="N714" s="129" t="str">
        <f t="shared" si="155"/>
        <v/>
      </c>
      <c r="O714" s="129" t="e">
        <f t="shared" si="156"/>
        <v>#VALUE!</v>
      </c>
      <c r="P714" s="130">
        <f t="shared" si="157"/>
        <v>0</v>
      </c>
      <c r="Q714" s="130" t="e">
        <f>VLOOKUP(T714,Tableau!C:E,3,0)</f>
        <v>#N/A</v>
      </c>
      <c r="R714" s="130" t="e">
        <f>VLOOKUP(T714,Tableau!C:G,5,0)</f>
        <v>#N/A</v>
      </c>
      <c r="S714" s="131" t="str">
        <f t="shared" si="158"/>
        <v/>
      </c>
      <c r="T714" s="131" t="str">
        <f t="shared" si="159"/>
        <v/>
      </c>
    </row>
    <row r="715" spans="13:20" ht="14.25" customHeight="1" x14ac:dyDescent="0.15">
      <c r="M715" s="129" t="str">
        <f t="shared" si="154"/>
        <v/>
      </c>
      <c r="N715" s="129" t="str">
        <f t="shared" si="155"/>
        <v/>
      </c>
      <c r="O715" s="129" t="e">
        <f t="shared" si="156"/>
        <v>#VALUE!</v>
      </c>
      <c r="P715" s="130">
        <f t="shared" si="157"/>
        <v>0</v>
      </c>
      <c r="Q715" s="130" t="e">
        <f>VLOOKUP(T715,Tableau!C:E,3,0)</f>
        <v>#N/A</v>
      </c>
      <c r="R715" s="130" t="e">
        <f>VLOOKUP(T715,Tableau!C:G,5,0)</f>
        <v>#N/A</v>
      </c>
      <c r="S715" s="131" t="str">
        <f t="shared" si="158"/>
        <v/>
      </c>
      <c r="T715" s="131" t="str">
        <f t="shared" si="159"/>
        <v/>
      </c>
    </row>
    <row r="716" spans="13:20" ht="14.25" customHeight="1" x14ac:dyDescent="0.15">
      <c r="M716" s="129" t="str">
        <f t="shared" si="154"/>
        <v/>
      </c>
      <c r="N716" s="129" t="str">
        <f t="shared" si="155"/>
        <v/>
      </c>
      <c r="O716" s="129" t="e">
        <f t="shared" si="156"/>
        <v>#VALUE!</v>
      </c>
      <c r="P716" s="130">
        <f t="shared" si="157"/>
        <v>0</v>
      </c>
      <c r="Q716" s="130" t="e">
        <f>VLOOKUP(T716,Tableau!C:E,3,0)</f>
        <v>#N/A</v>
      </c>
      <c r="R716" s="130" t="e">
        <f>VLOOKUP(T716,Tableau!C:G,5,0)</f>
        <v>#N/A</v>
      </c>
      <c r="S716" s="131" t="str">
        <f t="shared" si="158"/>
        <v/>
      </c>
      <c r="T716" s="131" t="str">
        <f t="shared" si="159"/>
        <v/>
      </c>
    </row>
    <row r="717" spans="13:20" ht="14.25" customHeight="1" x14ac:dyDescent="0.15">
      <c r="M717" s="129" t="str">
        <f t="shared" si="154"/>
        <v/>
      </c>
      <c r="N717" s="129" t="str">
        <f t="shared" si="155"/>
        <v/>
      </c>
      <c r="O717" s="129" t="e">
        <f t="shared" si="156"/>
        <v>#VALUE!</v>
      </c>
      <c r="P717" s="130">
        <f t="shared" si="157"/>
        <v>0</v>
      </c>
      <c r="Q717" s="130" t="e">
        <f>VLOOKUP(T717,Tableau!C:E,3,0)</f>
        <v>#N/A</v>
      </c>
      <c r="R717" s="130" t="e">
        <f>VLOOKUP(T717,Tableau!C:G,5,0)</f>
        <v>#N/A</v>
      </c>
      <c r="S717" s="131" t="str">
        <f t="shared" si="158"/>
        <v/>
      </c>
      <c r="T717" s="131" t="str">
        <f t="shared" si="159"/>
        <v/>
      </c>
    </row>
    <row r="718" spans="13:20" ht="14.25" customHeight="1" x14ac:dyDescent="0.15">
      <c r="M718" s="129" t="str">
        <f t="shared" si="154"/>
        <v/>
      </c>
      <c r="N718" s="129" t="str">
        <f t="shared" si="155"/>
        <v/>
      </c>
      <c r="O718" s="129" t="e">
        <f t="shared" si="156"/>
        <v>#VALUE!</v>
      </c>
      <c r="P718" s="130">
        <f t="shared" si="157"/>
        <v>0</v>
      </c>
      <c r="Q718" s="130" t="e">
        <f>VLOOKUP(T718,Tableau!C:E,3,0)</f>
        <v>#N/A</v>
      </c>
      <c r="R718" s="130" t="e">
        <f>VLOOKUP(T718,Tableau!C:G,5,0)</f>
        <v>#N/A</v>
      </c>
      <c r="S718" s="131" t="str">
        <f t="shared" si="158"/>
        <v/>
      </c>
      <c r="T718" s="131" t="str">
        <f t="shared" si="159"/>
        <v/>
      </c>
    </row>
    <row r="719" spans="13:20" ht="14.25" customHeight="1" x14ac:dyDescent="0.15">
      <c r="M719" s="129" t="str">
        <f t="shared" si="154"/>
        <v/>
      </c>
      <c r="N719" s="129" t="str">
        <f t="shared" si="155"/>
        <v/>
      </c>
      <c r="O719" s="129" t="e">
        <f t="shared" si="156"/>
        <v>#VALUE!</v>
      </c>
      <c r="P719" s="130">
        <f t="shared" si="157"/>
        <v>0</v>
      </c>
      <c r="Q719" s="130" t="e">
        <f>VLOOKUP(T719,Tableau!C:E,3,0)</f>
        <v>#N/A</v>
      </c>
      <c r="R719" s="130" t="e">
        <f>VLOOKUP(T719,Tableau!C:G,5,0)</f>
        <v>#N/A</v>
      </c>
      <c r="S719" s="131" t="str">
        <f t="shared" si="158"/>
        <v/>
      </c>
      <c r="T719" s="131" t="str">
        <f t="shared" si="159"/>
        <v/>
      </c>
    </row>
    <row r="720" spans="13:20" ht="14.25" customHeight="1" x14ac:dyDescent="0.15">
      <c r="M720" s="129" t="str">
        <f t="shared" si="154"/>
        <v/>
      </c>
      <c r="N720" s="129" t="str">
        <f t="shared" si="155"/>
        <v/>
      </c>
      <c r="O720" s="129" t="e">
        <f t="shared" si="156"/>
        <v>#VALUE!</v>
      </c>
      <c r="P720" s="130">
        <f t="shared" si="157"/>
        <v>0</v>
      </c>
      <c r="Q720" s="130" t="e">
        <f>VLOOKUP(T720,Tableau!C:E,3,0)</f>
        <v>#N/A</v>
      </c>
      <c r="R720" s="130" t="e">
        <f>VLOOKUP(T720,Tableau!C:G,5,0)</f>
        <v>#N/A</v>
      </c>
      <c r="S720" s="131" t="str">
        <f t="shared" si="158"/>
        <v/>
      </c>
      <c r="T720" s="131" t="str">
        <f t="shared" si="159"/>
        <v/>
      </c>
    </row>
    <row r="721" spans="13:20" ht="14.25" customHeight="1" x14ac:dyDescent="0.15">
      <c r="M721" s="129" t="str">
        <f t="shared" si="154"/>
        <v/>
      </c>
      <c r="N721" s="129" t="str">
        <f t="shared" si="155"/>
        <v/>
      </c>
      <c r="O721" s="129" t="e">
        <f t="shared" si="156"/>
        <v>#VALUE!</v>
      </c>
      <c r="P721" s="130">
        <f t="shared" si="157"/>
        <v>0</v>
      </c>
      <c r="Q721" s="130" t="e">
        <f>VLOOKUP(T721,Tableau!C:E,3,0)</f>
        <v>#N/A</v>
      </c>
      <c r="R721" s="130" t="e">
        <f>VLOOKUP(T721,Tableau!C:G,5,0)</f>
        <v>#N/A</v>
      </c>
      <c r="S721" s="131" t="str">
        <f t="shared" si="158"/>
        <v/>
      </c>
      <c r="T721" s="131" t="str">
        <f t="shared" si="159"/>
        <v/>
      </c>
    </row>
    <row r="722" spans="13:20" ht="14.25" customHeight="1" x14ac:dyDescent="0.15">
      <c r="M722" s="129" t="str">
        <f t="shared" si="154"/>
        <v/>
      </c>
      <c r="N722" s="129" t="str">
        <f t="shared" si="155"/>
        <v/>
      </c>
      <c r="O722" s="129" t="e">
        <f t="shared" si="156"/>
        <v>#VALUE!</v>
      </c>
      <c r="P722" s="130">
        <f t="shared" si="157"/>
        <v>0</v>
      </c>
      <c r="Q722" s="130" t="e">
        <f>VLOOKUP(T722,Tableau!C:E,3,0)</f>
        <v>#N/A</v>
      </c>
      <c r="R722" s="130" t="e">
        <f>VLOOKUP(T722,Tableau!C:G,5,0)</f>
        <v>#N/A</v>
      </c>
      <c r="S722" s="131" t="str">
        <f t="shared" si="158"/>
        <v/>
      </c>
      <c r="T722" s="131" t="str">
        <f t="shared" si="159"/>
        <v/>
      </c>
    </row>
    <row r="723" spans="13:20" ht="14.25" customHeight="1" x14ac:dyDescent="0.15">
      <c r="M723" s="129" t="str">
        <f t="shared" si="154"/>
        <v/>
      </c>
      <c r="N723" s="129" t="str">
        <f t="shared" si="155"/>
        <v/>
      </c>
      <c r="O723" s="129" t="e">
        <f t="shared" si="156"/>
        <v>#VALUE!</v>
      </c>
      <c r="P723" s="130">
        <f t="shared" si="157"/>
        <v>0</v>
      </c>
      <c r="Q723" s="130" t="e">
        <f>VLOOKUP(T723,Tableau!C:E,3,0)</f>
        <v>#N/A</v>
      </c>
      <c r="R723" s="130" t="e">
        <f>VLOOKUP(T723,Tableau!C:G,5,0)</f>
        <v>#N/A</v>
      </c>
      <c r="S723" s="131" t="str">
        <f t="shared" si="158"/>
        <v/>
      </c>
      <c r="T723" s="131" t="str">
        <f t="shared" si="159"/>
        <v/>
      </c>
    </row>
    <row r="724" spans="13:20" ht="14.25" customHeight="1" x14ac:dyDescent="0.15">
      <c r="M724" s="129" t="str">
        <f t="shared" si="154"/>
        <v/>
      </c>
      <c r="N724" s="129" t="str">
        <f t="shared" si="155"/>
        <v/>
      </c>
      <c r="O724" s="129" t="e">
        <f t="shared" si="156"/>
        <v>#VALUE!</v>
      </c>
      <c r="P724" s="130">
        <f t="shared" si="157"/>
        <v>0</v>
      </c>
      <c r="Q724" s="130" t="e">
        <f>VLOOKUP(T724,Tableau!C:E,3,0)</f>
        <v>#N/A</v>
      </c>
      <c r="R724" s="130" t="e">
        <f>VLOOKUP(T724,Tableau!C:G,5,0)</f>
        <v>#N/A</v>
      </c>
      <c r="S724" s="131" t="str">
        <f t="shared" si="158"/>
        <v/>
      </c>
      <c r="T724" s="131" t="str">
        <f t="shared" si="159"/>
        <v/>
      </c>
    </row>
    <row r="725" spans="13:20" ht="14.25" customHeight="1" x14ac:dyDescent="0.15">
      <c r="M725" s="129" t="str">
        <f t="shared" si="154"/>
        <v/>
      </c>
      <c r="N725" s="129" t="str">
        <f t="shared" si="155"/>
        <v/>
      </c>
      <c r="O725" s="129" t="e">
        <f t="shared" si="156"/>
        <v>#VALUE!</v>
      </c>
      <c r="P725" s="130">
        <f t="shared" si="157"/>
        <v>0</v>
      </c>
      <c r="Q725" s="130" t="e">
        <f>VLOOKUP(T725,Tableau!C:E,3,0)</f>
        <v>#N/A</v>
      </c>
      <c r="R725" s="130" t="e">
        <f>VLOOKUP(T725,Tableau!C:G,5,0)</f>
        <v>#N/A</v>
      </c>
      <c r="S725" s="131" t="str">
        <f t="shared" si="158"/>
        <v/>
      </c>
      <c r="T725" s="131" t="str">
        <f t="shared" si="159"/>
        <v/>
      </c>
    </row>
    <row r="726" spans="13:20" ht="14.25" customHeight="1" x14ac:dyDescent="0.15">
      <c r="M726" s="129" t="str">
        <f t="shared" si="154"/>
        <v/>
      </c>
      <c r="N726" s="129" t="str">
        <f t="shared" si="155"/>
        <v/>
      </c>
      <c r="O726" s="129" t="e">
        <f t="shared" si="156"/>
        <v>#VALUE!</v>
      </c>
      <c r="P726" s="130">
        <f t="shared" si="157"/>
        <v>0</v>
      </c>
      <c r="Q726" s="130" t="e">
        <f>VLOOKUP(T726,Tableau!C:E,3,0)</f>
        <v>#N/A</v>
      </c>
      <c r="R726" s="130" t="e">
        <f>VLOOKUP(T726,Tableau!C:G,5,0)</f>
        <v>#N/A</v>
      </c>
      <c r="S726" s="131" t="str">
        <f t="shared" si="158"/>
        <v/>
      </c>
      <c r="T726" s="131" t="str">
        <f t="shared" si="159"/>
        <v/>
      </c>
    </row>
    <row r="727" spans="13:20" ht="14.25" customHeight="1" x14ac:dyDescent="0.15">
      <c r="M727" s="129" t="str">
        <f t="shared" si="154"/>
        <v/>
      </c>
      <c r="N727" s="129" t="str">
        <f t="shared" si="155"/>
        <v/>
      </c>
      <c r="O727" s="129" t="e">
        <f t="shared" si="156"/>
        <v>#VALUE!</v>
      </c>
      <c r="P727" s="130">
        <f t="shared" si="157"/>
        <v>0</v>
      </c>
      <c r="Q727" s="130" t="e">
        <f>VLOOKUP(T727,Tableau!C:E,3,0)</f>
        <v>#N/A</v>
      </c>
      <c r="R727" s="130" t="e">
        <f>VLOOKUP(T727,Tableau!C:G,5,0)</f>
        <v>#N/A</v>
      </c>
      <c r="S727" s="131" t="str">
        <f t="shared" si="158"/>
        <v/>
      </c>
      <c r="T727" s="131" t="str">
        <f t="shared" si="159"/>
        <v/>
      </c>
    </row>
    <row r="728" spans="13:20" ht="14.25" customHeight="1" x14ac:dyDescent="0.15">
      <c r="M728" s="129" t="str">
        <f t="shared" si="154"/>
        <v/>
      </c>
      <c r="N728" s="129" t="str">
        <f t="shared" si="155"/>
        <v/>
      </c>
      <c r="O728" s="129" t="e">
        <f t="shared" si="156"/>
        <v>#VALUE!</v>
      </c>
      <c r="P728" s="130">
        <f t="shared" si="157"/>
        <v>0</v>
      </c>
      <c r="Q728" s="130" t="e">
        <f>VLOOKUP(T728,Tableau!C:E,3,0)</f>
        <v>#N/A</v>
      </c>
      <c r="R728" s="130" t="e">
        <f>VLOOKUP(T728,Tableau!C:G,5,0)</f>
        <v>#N/A</v>
      </c>
      <c r="S728" s="131" t="str">
        <f t="shared" si="158"/>
        <v/>
      </c>
      <c r="T728" s="131" t="str">
        <f t="shared" si="159"/>
        <v/>
      </c>
    </row>
    <row r="729" spans="13:20" ht="14.25" customHeight="1" x14ac:dyDescent="0.15">
      <c r="M729" s="129" t="str">
        <f t="shared" si="154"/>
        <v/>
      </c>
      <c r="N729" s="129" t="str">
        <f t="shared" si="155"/>
        <v/>
      </c>
      <c r="O729" s="129" t="e">
        <f t="shared" si="156"/>
        <v>#VALUE!</v>
      </c>
      <c r="P729" s="130">
        <f t="shared" si="157"/>
        <v>0</v>
      </c>
      <c r="Q729" s="130" t="e">
        <f>VLOOKUP(T729,Tableau!C:E,3,0)</f>
        <v>#N/A</v>
      </c>
      <c r="R729" s="130" t="e">
        <f>VLOOKUP(T729,Tableau!C:G,5,0)</f>
        <v>#N/A</v>
      </c>
      <c r="S729" s="131" t="str">
        <f t="shared" si="158"/>
        <v/>
      </c>
      <c r="T729" s="131" t="str">
        <f t="shared" si="159"/>
        <v/>
      </c>
    </row>
    <row r="730" spans="13:20" ht="14.25" customHeight="1" x14ac:dyDescent="0.15">
      <c r="M730" s="129" t="str">
        <f t="shared" si="154"/>
        <v/>
      </c>
      <c r="N730" s="129" t="str">
        <f t="shared" si="155"/>
        <v/>
      </c>
      <c r="O730" s="129" t="e">
        <f t="shared" si="156"/>
        <v>#VALUE!</v>
      </c>
      <c r="P730" s="130">
        <f t="shared" si="157"/>
        <v>0</v>
      </c>
      <c r="Q730" s="130" t="e">
        <f>VLOOKUP(T730,Tableau!C:E,3,0)</f>
        <v>#N/A</v>
      </c>
      <c r="R730" s="130" t="e">
        <f>VLOOKUP(T730,Tableau!C:G,5,0)</f>
        <v>#N/A</v>
      </c>
      <c r="S730" s="131" t="str">
        <f t="shared" si="158"/>
        <v/>
      </c>
      <c r="T730" s="131" t="str">
        <f t="shared" si="159"/>
        <v/>
      </c>
    </row>
    <row r="731" spans="13:20" ht="14.25" customHeight="1" x14ac:dyDescent="0.15">
      <c r="M731" s="129" t="str">
        <f t="shared" si="154"/>
        <v/>
      </c>
      <c r="N731" s="129" t="str">
        <f t="shared" si="155"/>
        <v/>
      </c>
      <c r="O731" s="129" t="e">
        <f t="shared" si="156"/>
        <v>#VALUE!</v>
      </c>
      <c r="P731" s="130">
        <f t="shared" si="157"/>
        <v>0</v>
      </c>
      <c r="Q731" s="130" t="e">
        <f>VLOOKUP(T731,Tableau!C:E,3,0)</f>
        <v>#N/A</v>
      </c>
      <c r="R731" s="130" t="e">
        <f>VLOOKUP(T731,Tableau!C:G,5,0)</f>
        <v>#N/A</v>
      </c>
      <c r="S731" s="131" t="str">
        <f t="shared" si="158"/>
        <v/>
      </c>
      <c r="T731" s="131" t="str">
        <f t="shared" si="159"/>
        <v/>
      </c>
    </row>
    <row r="732" spans="13:20" ht="14.25" customHeight="1" x14ac:dyDescent="0.15">
      <c r="M732" s="129" t="str">
        <f t="shared" si="154"/>
        <v/>
      </c>
      <c r="N732" s="129" t="str">
        <f t="shared" si="155"/>
        <v/>
      </c>
      <c r="O732" s="129" t="e">
        <f t="shared" si="156"/>
        <v>#VALUE!</v>
      </c>
      <c r="P732" s="130">
        <f t="shared" si="157"/>
        <v>0</v>
      </c>
      <c r="Q732" s="130" t="e">
        <f>VLOOKUP(T732,Tableau!C:E,3,0)</f>
        <v>#N/A</v>
      </c>
      <c r="R732" s="130" t="e">
        <f>VLOOKUP(T732,Tableau!C:G,5,0)</f>
        <v>#N/A</v>
      </c>
      <c r="S732" s="131" t="str">
        <f t="shared" si="158"/>
        <v/>
      </c>
      <c r="T732" s="131" t="str">
        <f t="shared" si="159"/>
        <v/>
      </c>
    </row>
    <row r="733" spans="13:20" ht="14.25" customHeight="1" x14ac:dyDescent="0.15">
      <c r="M733" s="129" t="str">
        <f t="shared" si="154"/>
        <v/>
      </c>
      <c r="N733" s="129" t="str">
        <f t="shared" si="155"/>
        <v/>
      </c>
      <c r="O733" s="129" t="e">
        <f t="shared" si="156"/>
        <v>#VALUE!</v>
      </c>
      <c r="P733" s="130">
        <f t="shared" si="157"/>
        <v>0</v>
      </c>
      <c r="Q733" s="130" t="e">
        <f>VLOOKUP(T733,Tableau!C:E,3,0)</f>
        <v>#N/A</v>
      </c>
      <c r="R733" s="130" t="e">
        <f>VLOOKUP(T733,Tableau!C:G,5,0)</f>
        <v>#N/A</v>
      </c>
      <c r="S733" s="131" t="str">
        <f t="shared" si="158"/>
        <v/>
      </c>
      <c r="T733" s="131" t="str">
        <f t="shared" si="159"/>
        <v/>
      </c>
    </row>
    <row r="734" spans="13:20" ht="14.25" customHeight="1" x14ac:dyDescent="0.15">
      <c r="M734" s="129" t="str">
        <f t="shared" si="154"/>
        <v/>
      </c>
      <c r="N734" s="129" t="str">
        <f t="shared" si="155"/>
        <v/>
      </c>
      <c r="O734" s="129" t="e">
        <f t="shared" si="156"/>
        <v>#VALUE!</v>
      </c>
      <c r="P734" s="130">
        <f t="shared" si="157"/>
        <v>0</v>
      </c>
      <c r="Q734" s="130" t="e">
        <f>VLOOKUP(T734,Tableau!C:E,3,0)</f>
        <v>#N/A</v>
      </c>
      <c r="R734" s="130" t="e">
        <f>VLOOKUP(T734,Tableau!C:G,5,0)</f>
        <v>#N/A</v>
      </c>
      <c r="S734" s="131" t="str">
        <f t="shared" si="158"/>
        <v/>
      </c>
      <c r="T734" s="131" t="str">
        <f t="shared" si="159"/>
        <v/>
      </c>
    </row>
    <row r="735" spans="13:20" ht="14.25" customHeight="1" x14ac:dyDescent="0.15">
      <c r="M735" s="129" t="str">
        <f t="shared" si="154"/>
        <v/>
      </c>
      <c r="N735" s="129" t="str">
        <f t="shared" si="155"/>
        <v/>
      </c>
      <c r="O735" s="129" t="e">
        <f t="shared" si="156"/>
        <v>#VALUE!</v>
      </c>
      <c r="P735" s="130">
        <f t="shared" si="157"/>
        <v>0</v>
      </c>
      <c r="Q735" s="130" t="e">
        <f>VLOOKUP(T735,Tableau!C:E,3,0)</f>
        <v>#N/A</v>
      </c>
      <c r="R735" s="130" t="e">
        <f>VLOOKUP(T735,Tableau!C:G,5,0)</f>
        <v>#N/A</v>
      </c>
      <c r="S735" s="131" t="str">
        <f t="shared" si="158"/>
        <v/>
      </c>
      <c r="T735" s="131" t="str">
        <f t="shared" si="159"/>
        <v/>
      </c>
    </row>
    <row r="736" spans="13:20" ht="14.25" customHeight="1" x14ac:dyDescent="0.15">
      <c r="M736" s="129" t="str">
        <f t="shared" si="154"/>
        <v/>
      </c>
      <c r="N736" s="129" t="str">
        <f t="shared" si="155"/>
        <v/>
      </c>
      <c r="O736" s="129" t="e">
        <f t="shared" si="156"/>
        <v>#VALUE!</v>
      </c>
      <c r="P736" s="130">
        <f t="shared" si="157"/>
        <v>0</v>
      </c>
      <c r="Q736" s="130" t="e">
        <f>VLOOKUP(T736,Tableau!C:E,3,0)</f>
        <v>#N/A</v>
      </c>
      <c r="R736" s="130" t="e">
        <f>VLOOKUP(T736,Tableau!C:G,5,0)</f>
        <v>#N/A</v>
      </c>
      <c r="S736" s="131" t="str">
        <f t="shared" si="158"/>
        <v/>
      </c>
      <c r="T736" s="131" t="str">
        <f t="shared" si="159"/>
        <v/>
      </c>
    </row>
    <row r="737" spans="13:20" ht="14.25" customHeight="1" x14ac:dyDescent="0.15">
      <c r="M737" s="129" t="str">
        <f t="shared" si="154"/>
        <v/>
      </c>
      <c r="N737" s="129" t="str">
        <f t="shared" si="155"/>
        <v/>
      </c>
      <c r="O737" s="129" t="e">
        <f t="shared" si="156"/>
        <v>#VALUE!</v>
      </c>
      <c r="P737" s="130">
        <f t="shared" si="157"/>
        <v>0</v>
      </c>
      <c r="Q737" s="130" t="e">
        <f>VLOOKUP(T737,Tableau!C:E,3,0)</f>
        <v>#N/A</v>
      </c>
      <c r="R737" s="130" t="e">
        <f>VLOOKUP(T737,Tableau!C:G,5,0)</f>
        <v>#N/A</v>
      </c>
      <c r="S737" s="131" t="str">
        <f t="shared" si="158"/>
        <v/>
      </c>
      <c r="T737" s="131" t="str">
        <f t="shared" si="159"/>
        <v/>
      </c>
    </row>
    <row r="738" spans="13:20" ht="14.25" customHeight="1" x14ac:dyDescent="0.15">
      <c r="M738" s="129" t="str">
        <f t="shared" si="154"/>
        <v/>
      </c>
      <c r="N738" s="129" t="str">
        <f t="shared" si="155"/>
        <v/>
      </c>
      <c r="O738" s="129" t="e">
        <f t="shared" si="156"/>
        <v>#VALUE!</v>
      </c>
      <c r="P738" s="130">
        <f t="shared" si="157"/>
        <v>0</v>
      </c>
      <c r="Q738" s="130" t="e">
        <f>VLOOKUP(T738,Tableau!C:E,3,0)</f>
        <v>#N/A</v>
      </c>
      <c r="R738" s="130" t="e">
        <f>VLOOKUP(T738,Tableau!C:G,5,0)</f>
        <v>#N/A</v>
      </c>
      <c r="S738" s="131" t="str">
        <f t="shared" si="158"/>
        <v/>
      </c>
      <c r="T738" s="131" t="str">
        <f t="shared" si="159"/>
        <v/>
      </c>
    </row>
    <row r="739" spans="13:20" ht="14.25" customHeight="1" x14ac:dyDescent="0.15">
      <c r="M739" s="129" t="str">
        <f t="shared" si="154"/>
        <v/>
      </c>
      <c r="N739" s="129" t="str">
        <f t="shared" si="155"/>
        <v/>
      </c>
      <c r="O739" s="129" t="e">
        <f t="shared" si="156"/>
        <v>#VALUE!</v>
      </c>
      <c r="P739" s="130">
        <f t="shared" si="157"/>
        <v>0</v>
      </c>
      <c r="Q739" s="130" t="e">
        <f>VLOOKUP(T739,Tableau!C:E,3,0)</f>
        <v>#N/A</v>
      </c>
      <c r="R739" s="130" t="e">
        <f>VLOOKUP(T739,Tableau!C:G,5,0)</f>
        <v>#N/A</v>
      </c>
      <c r="S739" s="131" t="str">
        <f t="shared" si="158"/>
        <v/>
      </c>
      <c r="T739" s="131" t="str">
        <f t="shared" si="159"/>
        <v/>
      </c>
    </row>
    <row r="740" spans="13:20" ht="14.25" customHeight="1" x14ac:dyDescent="0.15">
      <c r="M740" s="129" t="str">
        <f t="shared" si="154"/>
        <v/>
      </c>
      <c r="N740" s="129" t="str">
        <f t="shared" si="155"/>
        <v/>
      </c>
      <c r="O740" s="129" t="e">
        <f t="shared" si="156"/>
        <v>#VALUE!</v>
      </c>
      <c r="P740" s="130">
        <f t="shared" si="157"/>
        <v>0</v>
      </c>
      <c r="Q740" s="130" t="e">
        <f>VLOOKUP(T740,Tableau!C:E,3,0)</f>
        <v>#N/A</v>
      </c>
      <c r="R740" s="130" t="e">
        <f>VLOOKUP(T740,Tableau!C:G,5,0)</f>
        <v>#N/A</v>
      </c>
      <c r="S740" s="131" t="str">
        <f t="shared" si="158"/>
        <v/>
      </c>
      <c r="T740" s="131" t="str">
        <f t="shared" si="159"/>
        <v/>
      </c>
    </row>
    <row r="741" spans="13:20" ht="14.25" customHeight="1" x14ac:dyDescent="0.15">
      <c r="M741" s="129" t="str">
        <f t="shared" si="154"/>
        <v/>
      </c>
      <c r="N741" s="129" t="str">
        <f t="shared" si="155"/>
        <v/>
      </c>
      <c r="O741" s="129" t="e">
        <f t="shared" si="156"/>
        <v>#VALUE!</v>
      </c>
      <c r="P741" s="130">
        <f t="shared" si="157"/>
        <v>0</v>
      </c>
      <c r="Q741" s="130" t="e">
        <f>VLOOKUP(T741,Tableau!C:E,3,0)</f>
        <v>#N/A</v>
      </c>
      <c r="R741" s="130" t="e">
        <f>VLOOKUP(T741,Tableau!C:G,5,0)</f>
        <v>#N/A</v>
      </c>
      <c r="S741" s="131" t="str">
        <f t="shared" si="158"/>
        <v/>
      </c>
      <c r="T741" s="131" t="str">
        <f t="shared" si="159"/>
        <v/>
      </c>
    </row>
    <row r="742" spans="13:20" ht="14.25" customHeight="1" x14ac:dyDescent="0.15">
      <c r="M742" s="129" t="str">
        <f t="shared" si="154"/>
        <v/>
      </c>
      <c r="N742" s="129" t="str">
        <f t="shared" si="155"/>
        <v/>
      </c>
      <c r="O742" s="129" t="e">
        <f t="shared" si="156"/>
        <v>#VALUE!</v>
      </c>
      <c r="P742" s="130">
        <f t="shared" si="157"/>
        <v>0</v>
      </c>
      <c r="Q742" s="130" t="e">
        <f>VLOOKUP(T742,Tableau!C:E,3,0)</f>
        <v>#N/A</v>
      </c>
      <c r="R742" s="130" t="e">
        <f>VLOOKUP(T742,Tableau!C:G,5,0)</f>
        <v>#N/A</v>
      </c>
      <c r="S742" s="131" t="str">
        <f t="shared" si="158"/>
        <v/>
      </c>
      <c r="T742" s="131" t="str">
        <f t="shared" si="159"/>
        <v/>
      </c>
    </row>
    <row r="743" spans="13:20" ht="14.25" customHeight="1" x14ac:dyDescent="0.15">
      <c r="M743" s="129" t="str">
        <f t="shared" si="154"/>
        <v/>
      </c>
      <c r="N743" s="129" t="str">
        <f t="shared" si="155"/>
        <v/>
      </c>
      <c r="O743" s="129" t="e">
        <f t="shared" si="156"/>
        <v>#VALUE!</v>
      </c>
      <c r="P743" s="130">
        <f t="shared" si="157"/>
        <v>0</v>
      </c>
      <c r="Q743" s="130" t="e">
        <f>VLOOKUP(T743,Tableau!C:E,3,0)</f>
        <v>#N/A</v>
      </c>
      <c r="R743" s="130" t="e">
        <f>VLOOKUP(T743,Tableau!C:G,5,0)</f>
        <v>#N/A</v>
      </c>
      <c r="S743" s="131" t="str">
        <f t="shared" si="158"/>
        <v/>
      </c>
      <c r="T743" s="131" t="str">
        <f t="shared" si="159"/>
        <v/>
      </c>
    </row>
    <row r="744" spans="13:20" ht="14.25" customHeight="1" x14ac:dyDescent="0.15">
      <c r="M744" s="129" t="str">
        <f t="shared" si="154"/>
        <v/>
      </c>
      <c r="N744" s="129" t="str">
        <f t="shared" si="155"/>
        <v/>
      </c>
      <c r="O744" s="129" t="e">
        <f t="shared" si="156"/>
        <v>#VALUE!</v>
      </c>
      <c r="P744" s="130">
        <f t="shared" si="157"/>
        <v>0</v>
      </c>
      <c r="Q744" s="130" t="e">
        <f>VLOOKUP(T744,Tableau!C:E,3,0)</f>
        <v>#N/A</v>
      </c>
      <c r="R744" s="130" t="e">
        <f>VLOOKUP(T744,Tableau!C:G,5,0)</f>
        <v>#N/A</v>
      </c>
      <c r="S744" s="131" t="str">
        <f t="shared" si="158"/>
        <v/>
      </c>
      <c r="T744" s="131" t="str">
        <f t="shared" si="159"/>
        <v/>
      </c>
    </row>
    <row r="745" spans="13:20" ht="14.25" customHeight="1" x14ac:dyDescent="0.15">
      <c r="M745" s="129" t="str">
        <f t="shared" si="154"/>
        <v/>
      </c>
      <c r="N745" s="129" t="str">
        <f t="shared" si="155"/>
        <v/>
      </c>
      <c r="O745" s="129" t="e">
        <f t="shared" si="156"/>
        <v>#VALUE!</v>
      </c>
      <c r="P745" s="130">
        <f t="shared" si="157"/>
        <v>0</v>
      </c>
      <c r="Q745" s="130" t="e">
        <f>VLOOKUP(T745,Tableau!C:E,3,0)</f>
        <v>#N/A</v>
      </c>
      <c r="R745" s="130" t="e">
        <f>VLOOKUP(T745,Tableau!C:G,5,0)</f>
        <v>#N/A</v>
      </c>
      <c r="S745" s="131" t="str">
        <f t="shared" si="158"/>
        <v/>
      </c>
      <c r="T745" s="131" t="str">
        <f t="shared" si="159"/>
        <v/>
      </c>
    </row>
    <row r="746" spans="13:20" ht="14.25" customHeight="1" x14ac:dyDescent="0.15">
      <c r="M746" s="129" t="str">
        <f t="shared" si="154"/>
        <v/>
      </c>
      <c r="N746" s="129" t="str">
        <f t="shared" si="155"/>
        <v/>
      </c>
      <c r="O746" s="129" t="e">
        <f t="shared" si="156"/>
        <v>#VALUE!</v>
      </c>
      <c r="P746" s="130">
        <f t="shared" si="157"/>
        <v>0</v>
      </c>
      <c r="Q746" s="130" t="e">
        <f>VLOOKUP(T746,Tableau!C:E,3,0)</f>
        <v>#N/A</v>
      </c>
      <c r="R746" s="130" t="e">
        <f>VLOOKUP(T746,Tableau!C:G,5,0)</f>
        <v>#N/A</v>
      </c>
      <c r="S746" s="131" t="str">
        <f t="shared" si="158"/>
        <v/>
      </c>
      <c r="T746" s="131" t="str">
        <f t="shared" si="159"/>
        <v/>
      </c>
    </row>
    <row r="747" spans="13:20" ht="14.25" customHeight="1" x14ac:dyDescent="0.15">
      <c r="M747" s="129" t="str">
        <f t="shared" si="154"/>
        <v/>
      </c>
      <c r="N747" s="129" t="str">
        <f t="shared" si="155"/>
        <v/>
      </c>
      <c r="O747" s="129" t="e">
        <f t="shared" si="156"/>
        <v>#VALUE!</v>
      </c>
      <c r="P747" s="130">
        <f t="shared" si="157"/>
        <v>0</v>
      </c>
      <c r="Q747" s="130" t="e">
        <f>VLOOKUP(T747,Tableau!C:E,3,0)</f>
        <v>#N/A</v>
      </c>
      <c r="R747" s="130" t="e">
        <f>VLOOKUP(T747,Tableau!C:G,5,0)</f>
        <v>#N/A</v>
      </c>
      <c r="S747" s="131" t="str">
        <f t="shared" si="158"/>
        <v/>
      </c>
      <c r="T747" s="131" t="str">
        <f t="shared" si="159"/>
        <v/>
      </c>
    </row>
    <row r="748" spans="13:20" ht="14.25" customHeight="1" x14ac:dyDescent="0.15">
      <c r="M748" s="129" t="str">
        <f t="shared" si="154"/>
        <v/>
      </c>
      <c r="N748" s="129" t="str">
        <f t="shared" si="155"/>
        <v/>
      </c>
      <c r="O748" s="129" t="e">
        <f t="shared" si="156"/>
        <v>#VALUE!</v>
      </c>
      <c r="P748" s="130">
        <f t="shared" si="157"/>
        <v>0</v>
      </c>
      <c r="Q748" s="130" t="e">
        <f>VLOOKUP(T748,Tableau!C:E,3,0)</f>
        <v>#N/A</v>
      </c>
      <c r="R748" s="130" t="e">
        <f>VLOOKUP(T748,Tableau!C:G,5,0)</f>
        <v>#N/A</v>
      </c>
      <c r="S748" s="131" t="str">
        <f t="shared" si="158"/>
        <v/>
      </c>
      <c r="T748" s="131" t="str">
        <f t="shared" si="159"/>
        <v/>
      </c>
    </row>
    <row r="749" spans="13:20" ht="14.25" customHeight="1" x14ac:dyDescent="0.15">
      <c r="M749" s="129" t="str">
        <f t="shared" si="154"/>
        <v/>
      </c>
      <c r="N749" s="129" t="str">
        <f t="shared" si="155"/>
        <v/>
      </c>
      <c r="O749" s="129" t="e">
        <f t="shared" si="156"/>
        <v>#VALUE!</v>
      </c>
      <c r="P749" s="130">
        <f t="shared" si="157"/>
        <v>0</v>
      </c>
      <c r="Q749" s="130" t="e">
        <f>VLOOKUP(T749,Tableau!C:E,3,0)</f>
        <v>#N/A</v>
      </c>
      <c r="R749" s="130" t="e">
        <f>VLOOKUP(T749,Tableau!C:G,5,0)</f>
        <v>#N/A</v>
      </c>
      <c r="S749" s="131" t="str">
        <f t="shared" si="158"/>
        <v/>
      </c>
      <c r="T749" s="131" t="str">
        <f t="shared" si="159"/>
        <v/>
      </c>
    </row>
    <row r="750" spans="13:20" ht="14.25" customHeight="1" x14ac:dyDescent="0.15">
      <c r="M750" s="129" t="str">
        <f t="shared" si="154"/>
        <v/>
      </c>
      <c r="N750" s="129" t="str">
        <f t="shared" si="155"/>
        <v/>
      </c>
      <c r="O750" s="129" t="e">
        <f t="shared" si="156"/>
        <v>#VALUE!</v>
      </c>
      <c r="P750" s="130">
        <f t="shared" si="157"/>
        <v>0</v>
      </c>
      <c r="Q750" s="130" t="e">
        <f>VLOOKUP(T750,Tableau!C:E,3,0)</f>
        <v>#N/A</v>
      </c>
      <c r="R750" s="130" t="e">
        <f>VLOOKUP(T750,Tableau!C:G,5,0)</f>
        <v>#N/A</v>
      </c>
      <c r="S750" s="131" t="str">
        <f t="shared" si="158"/>
        <v/>
      </c>
      <c r="T750" s="131" t="str">
        <f t="shared" si="159"/>
        <v/>
      </c>
    </row>
    <row r="751" spans="13:20" ht="14.25" customHeight="1" x14ac:dyDescent="0.15">
      <c r="M751" s="129" t="str">
        <f t="shared" si="154"/>
        <v/>
      </c>
      <c r="N751" s="129" t="str">
        <f t="shared" si="155"/>
        <v/>
      </c>
      <c r="O751" s="129" t="e">
        <f t="shared" si="156"/>
        <v>#VALUE!</v>
      </c>
      <c r="P751" s="130">
        <f t="shared" si="157"/>
        <v>0</v>
      </c>
      <c r="Q751" s="130" t="e">
        <f>VLOOKUP(T751,Tableau!C:E,3,0)</f>
        <v>#N/A</v>
      </c>
      <c r="R751" s="130" t="e">
        <f>VLOOKUP(T751,Tableau!C:G,5,0)</f>
        <v>#N/A</v>
      </c>
      <c r="S751" s="131" t="str">
        <f t="shared" si="158"/>
        <v/>
      </c>
      <c r="T751" s="131" t="str">
        <f t="shared" si="159"/>
        <v/>
      </c>
    </row>
    <row r="752" spans="13:20" ht="14.25" customHeight="1" x14ac:dyDescent="0.15">
      <c r="M752" s="129" t="str">
        <f t="shared" si="154"/>
        <v/>
      </c>
      <c r="N752" s="129" t="str">
        <f t="shared" si="155"/>
        <v/>
      </c>
      <c r="O752" s="129" t="e">
        <f t="shared" si="156"/>
        <v>#VALUE!</v>
      </c>
      <c r="P752" s="130">
        <f t="shared" si="157"/>
        <v>0</v>
      </c>
      <c r="Q752" s="130" t="e">
        <f>VLOOKUP(T752,Tableau!C:E,3,0)</f>
        <v>#N/A</v>
      </c>
      <c r="R752" s="130" t="e">
        <f>VLOOKUP(T752,Tableau!C:G,5,0)</f>
        <v>#N/A</v>
      </c>
      <c r="S752" s="131" t="str">
        <f t="shared" si="158"/>
        <v/>
      </c>
      <c r="T752" s="131" t="str">
        <f t="shared" si="159"/>
        <v/>
      </c>
    </row>
    <row r="753" spans="13:20" ht="14.25" customHeight="1" x14ac:dyDescent="0.15">
      <c r="M753" s="129" t="str">
        <f t="shared" si="154"/>
        <v/>
      </c>
      <c r="N753" s="129" t="str">
        <f t="shared" si="155"/>
        <v/>
      </c>
      <c r="O753" s="129" t="e">
        <f t="shared" si="156"/>
        <v>#VALUE!</v>
      </c>
      <c r="P753" s="130">
        <f t="shared" si="157"/>
        <v>0</v>
      </c>
      <c r="Q753" s="130" t="e">
        <f>VLOOKUP(T753,Tableau!C:E,3,0)</f>
        <v>#N/A</v>
      </c>
      <c r="R753" s="130" t="e">
        <f>VLOOKUP(T753,Tableau!C:G,5,0)</f>
        <v>#N/A</v>
      </c>
      <c r="S753" s="131" t="str">
        <f t="shared" si="158"/>
        <v/>
      </c>
      <c r="T753" s="131" t="str">
        <f t="shared" si="159"/>
        <v/>
      </c>
    </row>
    <row r="754" spans="13:20" ht="14.25" customHeight="1" x14ac:dyDescent="0.15">
      <c r="M754" s="129" t="str">
        <f t="shared" si="154"/>
        <v/>
      </c>
      <c r="N754" s="129" t="str">
        <f t="shared" si="155"/>
        <v/>
      </c>
      <c r="O754" s="129" t="e">
        <f t="shared" si="156"/>
        <v>#VALUE!</v>
      </c>
      <c r="P754" s="130">
        <f t="shared" si="157"/>
        <v>0</v>
      </c>
      <c r="Q754" s="130" t="e">
        <f>VLOOKUP(T754,Tableau!C:E,3,0)</f>
        <v>#N/A</v>
      </c>
      <c r="R754" s="130" t="e">
        <f>VLOOKUP(T754,Tableau!C:G,5,0)</f>
        <v>#N/A</v>
      </c>
      <c r="S754" s="131" t="str">
        <f t="shared" si="158"/>
        <v/>
      </c>
      <c r="T754" s="131" t="str">
        <f t="shared" si="159"/>
        <v/>
      </c>
    </row>
    <row r="755" spans="13:20" ht="14.25" customHeight="1" x14ac:dyDescent="0.15">
      <c r="M755" s="129" t="str">
        <f t="shared" si="154"/>
        <v/>
      </c>
      <c r="N755" s="129" t="str">
        <f t="shared" si="155"/>
        <v/>
      </c>
      <c r="O755" s="129" t="e">
        <f t="shared" si="156"/>
        <v>#VALUE!</v>
      </c>
      <c r="P755" s="130">
        <f t="shared" si="157"/>
        <v>0</v>
      </c>
      <c r="Q755" s="130" t="e">
        <f>VLOOKUP(T755,Tableau!C:E,3,0)</f>
        <v>#N/A</v>
      </c>
      <c r="R755" s="130" t="e">
        <f>VLOOKUP(T755,Tableau!C:G,5,0)</f>
        <v>#N/A</v>
      </c>
      <c r="S755" s="131" t="str">
        <f t="shared" si="158"/>
        <v/>
      </c>
      <c r="T755" s="131" t="str">
        <f t="shared" si="159"/>
        <v/>
      </c>
    </row>
    <row r="756" spans="13:20" ht="14.25" customHeight="1" x14ac:dyDescent="0.15">
      <c r="M756" s="129" t="str">
        <f t="shared" si="154"/>
        <v/>
      </c>
      <c r="N756" s="129" t="str">
        <f t="shared" si="155"/>
        <v/>
      </c>
      <c r="O756" s="129" t="e">
        <f t="shared" si="156"/>
        <v>#VALUE!</v>
      </c>
      <c r="P756" s="130">
        <f t="shared" si="157"/>
        <v>0</v>
      </c>
      <c r="Q756" s="130" t="e">
        <f>VLOOKUP(T756,Tableau!C:E,3,0)</f>
        <v>#N/A</v>
      </c>
      <c r="R756" s="130" t="e">
        <f>VLOOKUP(T756,Tableau!C:G,5,0)</f>
        <v>#N/A</v>
      </c>
      <c r="S756" s="131" t="str">
        <f t="shared" si="158"/>
        <v/>
      </c>
      <c r="T756" s="131" t="str">
        <f t="shared" si="159"/>
        <v/>
      </c>
    </row>
    <row r="757" spans="13:20" ht="14.25" customHeight="1" x14ac:dyDescent="0.15">
      <c r="M757" s="129" t="str">
        <f t="shared" si="154"/>
        <v/>
      </c>
      <c r="N757" s="129" t="str">
        <f t="shared" si="155"/>
        <v/>
      </c>
      <c r="O757" s="129" t="e">
        <f t="shared" si="156"/>
        <v>#VALUE!</v>
      </c>
      <c r="P757" s="130">
        <f t="shared" si="157"/>
        <v>0</v>
      </c>
      <c r="Q757" s="130" t="e">
        <f>VLOOKUP(T757,Tableau!C:E,3,0)</f>
        <v>#N/A</v>
      </c>
      <c r="R757" s="130" t="e">
        <f>VLOOKUP(T757,Tableau!C:G,5,0)</f>
        <v>#N/A</v>
      </c>
      <c r="S757" s="131" t="str">
        <f t="shared" si="158"/>
        <v/>
      </c>
      <c r="T757" s="131" t="str">
        <f t="shared" si="159"/>
        <v/>
      </c>
    </row>
    <row r="758" spans="13:20" ht="14.25" customHeight="1" x14ac:dyDescent="0.15">
      <c r="M758" s="129" t="str">
        <f t="shared" ref="M758:M821" si="160">A758&amp;S758</f>
        <v/>
      </c>
      <c r="N758" s="129" t="str">
        <f t="shared" ref="N758:N821" si="161">LEFT(A758,4)</f>
        <v/>
      </c>
      <c r="O758" s="129" t="e">
        <f t="shared" ref="O758:O821" si="162">VALUE(RIGHT(A758,2))</f>
        <v>#VALUE!</v>
      </c>
      <c r="P758" s="130">
        <f t="shared" ref="P758:P821" si="163">F758+G758+H758</f>
        <v>0</v>
      </c>
      <c r="Q758" s="130" t="e">
        <f>VLOOKUP(T758,Tableau!C:E,3,0)</f>
        <v>#N/A</v>
      </c>
      <c r="R758" s="130" t="e">
        <f>VLOOKUP(T758,Tableau!C:G,5,0)</f>
        <v>#N/A</v>
      </c>
      <c r="S758" s="131" t="str">
        <f t="shared" ref="S758:S821" si="164">LEFT(D758,1)</f>
        <v/>
      </c>
      <c r="T758" s="131" t="str">
        <f t="shared" ref="T758:T821" si="165">LEFT(D758,3)</f>
        <v/>
      </c>
    </row>
    <row r="759" spans="13:20" ht="14.25" customHeight="1" x14ac:dyDescent="0.15">
      <c r="M759" s="129" t="str">
        <f t="shared" si="160"/>
        <v/>
      </c>
      <c r="N759" s="129" t="str">
        <f t="shared" si="161"/>
        <v/>
      </c>
      <c r="O759" s="129" t="e">
        <f t="shared" si="162"/>
        <v>#VALUE!</v>
      </c>
      <c r="P759" s="130">
        <f t="shared" si="163"/>
        <v>0</v>
      </c>
      <c r="Q759" s="130" t="e">
        <f>VLOOKUP(T759,Tableau!C:E,3,0)</f>
        <v>#N/A</v>
      </c>
      <c r="R759" s="130" t="e">
        <f>VLOOKUP(T759,Tableau!C:G,5,0)</f>
        <v>#N/A</v>
      </c>
      <c r="S759" s="131" t="str">
        <f t="shared" si="164"/>
        <v/>
      </c>
      <c r="T759" s="131" t="str">
        <f t="shared" si="165"/>
        <v/>
      </c>
    </row>
    <row r="760" spans="13:20" ht="14.25" customHeight="1" x14ac:dyDescent="0.15">
      <c r="M760" s="129" t="str">
        <f t="shared" si="160"/>
        <v/>
      </c>
      <c r="N760" s="129" t="str">
        <f t="shared" si="161"/>
        <v/>
      </c>
      <c r="O760" s="129" t="e">
        <f t="shared" si="162"/>
        <v>#VALUE!</v>
      </c>
      <c r="P760" s="130">
        <f t="shared" si="163"/>
        <v>0</v>
      </c>
      <c r="Q760" s="130" t="e">
        <f>VLOOKUP(T760,Tableau!C:E,3,0)</f>
        <v>#N/A</v>
      </c>
      <c r="R760" s="130" t="e">
        <f>VLOOKUP(T760,Tableau!C:G,5,0)</f>
        <v>#N/A</v>
      </c>
      <c r="S760" s="131" t="str">
        <f t="shared" si="164"/>
        <v/>
      </c>
      <c r="T760" s="131" t="str">
        <f t="shared" si="165"/>
        <v/>
      </c>
    </row>
    <row r="761" spans="13:20" ht="14.25" customHeight="1" x14ac:dyDescent="0.15">
      <c r="M761" s="129" t="str">
        <f t="shared" si="160"/>
        <v/>
      </c>
      <c r="N761" s="129" t="str">
        <f t="shared" si="161"/>
        <v/>
      </c>
      <c r="O761" s="129" t="e">
        <f t="shared" si="162"/>
        <v>#VALUE!</v>
      </c>
      <c r="P761" s="130">
        <f t="shared" si="163"/>
        <v>0</v>
      </c>
      <c r="Q761" s="130" t="e">
        <f>VLOOKUP(T761,Tableau!C:E,3,0)</f>
        <v>#N/A</v>
      </c>
      <c r="R761" s="130" t="e">
        <f>VLOOKUP(T761,Tableau!C:G,5,0)</f>
        <v>#N/A</v>
      </c>
      <c r="S761" s="131" t="str">
        <f t="shared" si="164"/>
        <v/>
      </c>
      <c r="T761" s="131" t="str">
        <f t="shared" si="165"/>
        <v/>
      </c>
    </row>
    <row r="762" spans="13:20" ht="14.25" customHeight="1" x14ac:dyDescent="0.15">
      <c r="M762" s="129" t="str">
        <f t="shared" si="160"/>
        <v/>
      </c>
      <c r="N762" s="129" t="str">
        <f t="shared" si="161"/>
        <v/>
      </c>
      <c r="O762" s="129" t="e">
        <f t="shared" si="162"/>
        <v>#VALUE!</v>
      </c>
      <c r="P762" s="130">
        <f t="shared" si="163"/>
        <v>0</v>
      </c>
      <c r="Q762" s="130" t="e">
        <f>VLOOKUP(T762,Tableau!C:E,3,0)</f>
        <v>#N/A</v>
      </c>
      <c r="R762" s="130" t="e">
        <f>VLOOKUP(T762,Tableau!C:G,5,0)</f>
        <v>#N/A</v>
      </c>
      <c r="S762" s="131" t="str">
        <f t="shared" si="164"/>
        <v/>
      </c>
      <c r="T762" s="131" t="str">
        <f t="shared" si="165"/>
        <v/>
      </c>
    </row>
    <row r="763" spans="13:20" ht="14.25" customHeight="1" x14ac:dyDescent="0.15">
      <c r="M763" s="129" t="str">
        <f t="shared" si="160"/>
        <v/>
      </c>
      <c r="N763" s="129" t="str">
        <f t="shared" si="161"/>
        <v/>
      </c>
      <c r="O763" s="129" t="e">
        <f t="shared" si="162"/>
        <v>#VALUE!</v>
      </c>
      <c r="P763" s="130">
        <f t="shared" si="163"/>
        <v>0</v>
      </c>
      <c r="Q763" s="130" t="e">
        <f>VLOOKUP(T763,Tableau!C:E,3,0)</f>
        <v>#N/A</v>
      </c>
      <c r="R763" s="130" t="e">
        <f>VLOOKUP(T763,Tableau!C:G,5,0)</f>
        <v>#N/A</v>
      </c>
      <c r="S763" s="131" t="str">
        <f t="shared" si="164"/>
        <v/>
      </c>
      <c r="T763" s="131" t="str">
        <f t="shared" si="165"/>
        <v/>
      </c>
    </row>
    <row r="764" spans="13:20" ht="14.25" customHeight="1" x14ac:dyDescent="0.15">
      <c r="M764" s="129" t="str">
        <f t="shared" si="160"/>
        <v/>
      </c>
      <c r="N764" s="129" t="str">
        <f t="shared" si="161"/>
        <v/>
      </c>
      <c r="O764" s="129" t="e">
        <f t="shared" si="162"/>
        <v>#VALUE!</v>
      </c>
      <c r="P764" s="130">
        <f t="shared" si="163"/>
        <v>0</v>
      </c>
      <c r="Q764" s="130" t="e">
        <f>VLOOKUP(T764,Tableau!C:E,3,0)</f>
        <v>#N/A</v>
      </c>
      <c r="R764" s="130" t="e">
        <f>VLOOKUP(T764,Tableau!C:G,5,0)</f>
        <v>#N/A</v>
      </c>
      <c r="S764" s="131" t="str">
        <f t="shared" si="164"/>
        <v/>
      </c>
      <c r="T764" s="131" t="str">
        <f t="shared" si="165"/>
        <v/>
      </c>
    </row>
    <row r="765" spans="13:20" ht="14.25" customHeight="1" x14ac:dyDescent="0.15">
      <c r="M765" s="129" t="str">
        <f t="shared" si="160"/>
        <v/>
      </c>
      <c r="N765" s="129" t="str">
        <f t="shared" si="161"/>
        <v/>
      </c>
      <c r="O765" s="129" t="e">
        <f t="shared" si="162"/>
        <v>#VALUE!</v>
      </c>
      <c r="P765" s="130">
        <f t="shared" si="163"/>
        <v>0</v>
      </c>
      <c r="Q765" s="130" t="e">
        <f>VLOOKUP(T765,Tableau!C:E,3,0)</f>
        <v>#N/A</v>
      </c>
      <c r="R765" s="130" t="e">
        <f>VLOOKUP(T765,Tableau!C:G,5,0)</f>
        <v>#N/A</v>
      </c>
      <c r="S765" s="131" t="str">
        <f t="shared" si="164"/>
        <v/>
      </c>
      <c r="T765" s="131" t="str">
        <f t="shared" si="165"/>
        <v/>
      </c>
    </row>
    <row r="766" spans="13:20" ht="14.25" customHeight="1" x14ac:dyDescent="0.15">
      <c r="M766" s="129" t="str">
        <f t="shared" si="160"/>
        <v/>
      </c>
      <c r="N766" s="129" t="str">
        <f t="shared" si="161"/>
        <v/>
      </c>
      <c r="O766" s="129" t="e">
        <f t="shared" si="162"/>
        <v>#VALUE!</v>
      </c>
      <c r="P766" s="130">
        <f t="shared" si="163"/>
        <v>0</v>
      </c>
      <c r="Q766" s="130" t="e">
        <f>VLOOKUP(T766,Tableau!C:E,3,0)</f>
        <v>#N/A</v>
      </c>
      <c r="R766" s="130" t="e">
        <f>VLOOKUP(T766,Tableau!C:G,5,0)</f>
        <v>#N/A</v>
      </c>
      <c r="S766" s="131" t="str">
        <f t="shared" si="164"/>
        <v/>
      </c>
      <c r="T766" s="131" t="str">
        <f t="shared" si="165"/>
        <v/>
      </c>
    </row>
    <row r="767" spans="13:20" ht="14.25" customHeight="1" x14ac:dyDescent="0.15">
      <c r="M767" s="129" t="str">
        <f t="shared" si="160"/>
        <v/>
      </c>
      <c r="N767" s="129" t="str">
        <f t="shared" si="161"/>
        <v/>
      </c>
      <c r="O767" s="129" t="e">
        <f t="shared" si="162"/>
        <v>#VALUE!</v>
      </c>
      <c r="P767" s="130">
        <f t="shared" si="163"/>
        <v>0</v>
      </c>
      <c r="Q767" s="130" t="e">
        <f>VLOOKUP(T767,Tableau!C:E,3,0)</f>
        <v>#N/A</v>
      </c>
      <c r="R767" s="130" t="e">
        <f>VLOOKUP(T767,Tableau!C:G,5,0)</f>
        <v>#N/A</v>
      </c>
      <c r="S767" s="131" t="str">
        <f t="shared" si="164"/>
        <v/>
      </c>
      <c r="T767" s="131" t="str">
        <f t="shared" si="165"/>
        <v/>
      </c>
    </row>
    <row r="768" spans="13:20" ht="14.25" customHeight="1" x14ac:dyDescent="0.15">
      <c r="M768" s="129" t="str">
        <f t="shared" si="160"/>
        <v/>
      </c>
      <c r="N768" s="129" t="str">
        <f t="shared" si="161"/>
        <v/>
      </c>
      <c r="O768" s="129" t="e">
        <f t="shared" si="162"/>
        <v>#VALUE!</v>
      </c>
      <c r="P768" s="130">
        <f t="shared" si="163"/>
        <v>0</v>
      </c>
      <c r="Q768" s="130" t="e">
        <f>VLOOKUP(T768,Tableau!C:E,3,0)</f>
        <v>#N/A</v>
      </c>
      <c r="R768" s="130" t="e">
        <f>VLOOKUP(T768,Tableau!C:G,5,0)</f>
        <v>#N/A</v>
      </c>
      <c r="S768" s="131" t="str">
        <f t="shared" si="164"/>
        <v/>
      </c>
      <c r="T768" s="131" t="str">
        <f t="shared" si="165"/>
        <v/>
      </c>
    </row>
    <row r="769" spans="13:20" ht="14.25" customHeight="1" x14ac:dyDescent="0.15">
      <c r="M769" s="129" t="str">
        <f t="shared" si="160"/>
        <v/>
      </c>
      <c r="N769" s="129" t="str">
        <f t="shared" si="161"/>
        <v/>
      </c>
      <c r="O769" s="129" t="e">
        <f t="shared" si="162"/>
        <v>#VALUE!</v>
      </c>
      <c r="P769" s="130">
        <f t="shared" si="163"/>
        <v>0</v>
      </c>
      <c r="Q769" s="130" t="e">
        <f>VLOOKUP(T769,Tableau!C:E,3,0)</f>
        <v>#N/A</v>
      </c>
      <c r="R769" s="130" t="e">
        <f>VLOOKUP(T769,Tableau!C:G,5,0)</f>
        <v>#N/A</v>
      </c>
      <c r="S769" s="131" t="str">
        <f t="shared" si="164"/>
        <v/>
      </c>
      <c r="T769" s="131" t="str">
        <f t="shared" si="165"/>
        <v/>
      </c>
    </row>
    <row r="770" spans="13:20" ht="14.25" customHeight="1" x14ac:dyDescent="0.15">
      <c r="M770" s="129" t="str">
        <f t="shared" si="160"/>
        <v/>
      </c>
      <c r="N770" s="129" t="str">
        <f t="shared" si="161"/>
        <v/>
      </c>
      <c r="O770" s="129" t="e">
        <f t="shared" si="162"/>
        <v>#VALUE!</v>
      </c>
      <c r="P770" s="130">
        <f t="shared" si="163"/>
        <v>0</v>
      </c>
      <c r="Q770" s="130" t="e">
        <f>VLOOKUP(T770,Tableau!C:E,3,0)</f>
        <v>#N/A</v>
      </c>
      <c r="R770" s="130" t="e">
        <f>VLOOKUP(T770,Tableau!C:G,5,0)</f>
        <v>#N/A</v>
      </c>
      <c r="S770" s="131" t="str">
        <f t="shared" si="164"/>
        <v/>
      </c>
      <c r="T770" s="131" t="str">
        <f t="shared" si="165"/>
        <v/>
      </c>
    </row>
    <row r="771" spans="13:20" ht="14.25" customHeight="1" x14ac:dyDescent="0.15">
      <c r="M771" s="129" t="str">
        <f t="shared" si="160"/>
        <v/>
      </c>
      <c r="N771" s="129" t="str">
        <f t="shared" si="161"/>
        <v/>
      </c>
      <c r="O771" s="129" t="e">
        <f t="shared" si="162"/>
        <v>#VALUE!</v>
      </c>
      <c r="P771" s="130">
        <f t="shared" si="163"/>
        <v>0</v>
      </c>
      <c r="Q771" s="130" t="e">
        <f>VLOOKUP(T771,Tableau!C:E,3,0)</f>
        <v>#N/A</v>
      </c>
      <c r="R771" s="130" t="e">
        <f>VLOOKUP(T771,Tableau!C:G,5,0)</f>
        <v>#N/A</v>
      </c>
      <c r="S771" s="131" t="str">
        <f t="shared" si="164"/>
        <v/>
      </c>
      <c r="T771" s="131" t="str">
        <f t="shared" si="165"/>
        <v/>
      </c>
    </row>
    <row r="772" spans="13:20" ht="14.25" customHeight="1" x14ac:dyDescent="0.15">
      <c r="M772" s="129" t="str">
        <f t="shared" si="160"/>
        <v/>
      </c>
      <c r="N772" s="129" t="str">
        <f t="shared" si="161"/>
        <v/>
      </c>
      <c r="O772" s="129" t="e">
        <f t="shared" si="162"/>
        <v>#VALUE!</v>
      </c>
      <c r="P772" s="130">
        <f t="shared" si="163"/>
        <v>0</v>
      </c>
      <c r="Q772" s="130" t="e">
        <f>VLOOKUP(T772,Tableau!C:E,3,0)</f>
        <v>#N/A</v>
      </c>
      <c r="R772" s="130" t="e">
        <f>VLOOKUP(T772,Tableau!C:G,5,0)</f>
        <v>#N/A</v>
      </c>
      <c r="S772" s="131" t="str">
        <f t="shared" si="164"/>
        <v/>
      </c>
      <c r="T772" s="131" t="str">
        <f t="shared" si="165"/>
        <v/>
      </c>
    </row>
    <row r="773" spans="13:20" ht="14.25" customHeight="1" x14ac:dyDescent="0.15">
      <c r="M773" s="129" t="str">
        <f t="shared" si="160"/>
        <v/>
      </c>
      <c r="N773" s="129" t="str">
        <f t="shared" si="161"/>
        <v/>
      </c>
      <c r="O773" s="129" t="e">
        <f t="shared" si="162"/>
        <v>#VALUE!</v>
      </c>
      <c r="P773" s="130">
        <f t="shared" si="163"/>
        <v>0</v>
      </c>
      <c r="Q773" s="130" t="e">
        <f>VLOOKUP(T773,Tableau!C:E,3,0)</f>
        <v>#N/A</v>
      </c>
      <c r="R773" s="130" t="e">
        <f>VLOOKUP(T773,Tableau!C:G,5,0)</f>
        <v>#N/A</v>
      </c>
      <c r="S773" s="131" t="str">
        <f t="shared" si="164"/>
        <v/>
      </c>
      <c r="T773" s="131" t="str">
        <f t="shared" si="165"/>
        <v/>
      </c>
    </row>
    <row r="774" spans="13:20" ht="14.25" customHeight="1" x14ac:dyDescent="0.15">
      <c r="M774" s="129" t="str">
        <f t="shared" si="160"/>
        <v/>
      </c>
      <c r="N774" s="129" t="str">
        <f t="shared" si="161"/>
        <v/>
      </c>
      <c r="O774" s="129" t="e">
        <f t="shared" si="162"/>
        <v>#VALUE!</v>
      </c>
      <c r="P774" s="130">
        <f t="shared" si="163"/>
        <v>0</v>
      </c>
      <c r="Q774" s="130" t="e">
        <f>VLOOKUP(T774,Tableau!C:E,3,0)</f>
        <v>#N/A</v>
      </c>
      <c r="R774" s="130" t="e">
        <f>VLOOKUP(T774,Tableau!C:G,5,0)</f>
        <v>#N/A</v>
      </c>
      <c r="S774" s="131" t="str">
        <f t="shared" si="164"/>
        <v/>
      </c>
      <c r="T774" s="131" t="str">
        <f t="shared" si="165"/>
        <v/>
      </c>
    </row>
    <row r="775" spans="13:20" ht="14.25" customHeight="1" x14ac:dyDescent="0.15">
      <c r="M775" s="129" t="str">
        <f t="shared" si="160"/>
        <v/>
      </c>
      <c r="N775" s="129" t="str">
        <f t="shared" si="161"/>
        <v/>
      </c>
      <c r="O775" s="129" t="e">
        <f t="shared" si="162"/>
        <v>#VALUE!</v>
      </c>
      <c r="P775" s="130">
        <f t="shared" si="163"/>
        <v>0</v>
      </c>
      <c r="Q775" s="130" t="e">
        <f>VLOOKUP(T775,Tableau!C:E,3,0)</f>
        <v>#N/A</v>
      </c>
      <c r="R775" s="130" t="e">
        <f>VLOOKUP(T775,Tableau!C:G,5,0)</f>
        <v>#N/A</v>
      </c>
      <c r="S775" s="131" t="str">
        <f t="shared" si="164"/>
        <v/>
      </c>
      <c r="T775" s="131" t="str">
        <f t="shared" si="165"/>
        <v/>
      </c>
    </row>
    <row r="776" spans="13:20" ht="14.25" customHeight="1" x14ac:dyDescent="0.15">
      <c r="M776" s="129" t="str">
        <f t="shared" si="160"/>
        <v/>
      </c>
      <c r="N776" s="129" t="str">
        <f t="shared" si="161"/>
        <v/>
      </c>
      <c r="O776" s="129" t="e">
        <f t="shared" si="162"/>
        <v>#VALUE!</v>
      </c>
      <c r="P776" s="130">
        <f t="shared" si="163"/>
        <v>0</v>
      </c>
      <c r="Q776" s="130" t="e">
        <f>VLOOKUP(T776,Tableau!C:E,3,0)</f>
        <v>#N/A</v>
      </c>
      <c r="R776" s="130" t="e">
        <f>VLOOKUP(T776,Tableau!C:G,5,0)</f>
        <v>#N/A</v>
      </c>
      <c r="S776" s="131" t="str">
        <f t="shared" si="164"/>
        <v/>
      </c>
      <c r="T776" s="131" t="str">
        <f t="shared" si="165"/>
        <v/>
      </c>
    </row>
    <row r="777" spans="13:20" ht="14.25" customHeight="1" x14ac:dyDescent="0.15">
      <c r="M777" s="129" t="str">
        <f t="shared" si="160"/>
        <v/>
      </c>
      <c r="N777" s="129" t="str">
        <f t="shared" si="161"/>
        <v/>
      </c>
      <c r="O777" s="129" t="e">
        <f t="shared" si="162"/>
        <v>#VALUE!</v>
      </c>
      <c r="P777" s="130">
        <f t="shared" si="163"/>
        <v>0</v>
      </c>
      <c r="Q777" s="130" t="e">
        <f>VLOOKUP(T777,Tableau!C:E,3,0)</f>
        <v>#N/A</v>
      </c>
      <c r="R777" s="130" t="e">
        <f>VLOOKUP(T777,Tableau!C:G,5,0)</f>
        <v>#N/A</v>
      </c>
      <c r="S777" s="131" t="str">
        <f t="shared" si="164"/>
        <v/>
      </c>
      <c r="T777" s="131" t="str">
        <f t="shared" si="165"/>
        <v/>
      </c>
    </row>
    <row r="778" spans="13:20" ht="14.25" customHeight="1" x14ac:dyDescent="0.15">
      <c r="M778" s="129" t="str">
        <f t="shared" si="160"/>
        <v/>
      </c>
      <c r="N778" s="129" t="str">
        <f t="shared" si="161"/>
        <v/>
      </c>
      <c r="O778" s="129" t="e">
        <f t="shared" si="162"/>
        <v>#VALUE!</v>
      </c>
      <c r="P778" s="130">
        <f t="shared" si="163"/>
        <v>0</v>
      </c>
      <c r="Q778" s="130" t="e">
        <f>VLOOKUP(T778,Tableau!C:E,3,0)</f>
        <v>#N/A</v>
      </c>
      <c r="R778" s="130" t="e">
        <f>VLOOKUP(T778,Tableau!C:G,5,0)</f>
        <v>#N/A</v>
      </c>
      <c r="S778" s="131" t="str">
        <f t="shared" si="164"/>
        <v/>
      </c>
      <c r="T778" s="131" t="str">
        <f t="shared" si="165"/>
        <v/>
      </c>
    </row>
    <row r="779" spans="13:20" ht="14.25" customHeight="1" x14ac:dyDescent="0.15">
      <c r="M779" s="129" t="str">
        <f t="shared" si="160"/>
        <v/>
      </c>
      <c r="N779" s="129" t="str">
        <f t="shared" si="161"/>
        <v/>
      </c>
      <c r="O779" s="129" t="e">
        <f t="shared" si="162"/>
        <v>#VALUE!</v>
      </c>
      <c r="P779" s="130">
        <f t="shared" si="163"/>
        <v>0</v>
      </c>
      <c r="Q779" s="130" t="e">
        <f>VLOOKUP(T779,Tableau!C:E,3,0)</f>
        <v>#N/A</v>
      </c>
      <c r="R779" s="130" t="e">
        <f>VLOOKUP(T779,Tableau!C:G,5,0)</f>
        <v>#N/A</v>
      </c>
      <c r="S779" s="131" t="str">
        <f t="shared" si="164"/>
        <v/>
      </c>
      <c r="T779" s="131" t="str">
        <f t="shared" si="165"/>
        <v/>
      </c>
    </row>
    <row r="780" spans="13:20" ht="14.25" customHeight="1" x14ac:dyDescent="0.15">
      <c r="M780" s="129" t="str">
        <f t="shared" si="160"/>
        <v/>
      </c>
      <c r="N780" s="129" t="str">
        <f t="shared" si="161"/>
        <v/>
      </c>
      <c r="O780" s="129" t="e">
        <f t="shared" si="162"/>
        <v>#VALUE!</v>
      </c>
      <c r="P780" s="130">
        <f t="shared" si="163"/>
        <v>0</v>
      </c>
      <c r="Q780" s="130" t="e">
        <f>VLOOKUP(T780,Tableau!C:E,3,0)</f>
        <v>#N/A</v>
      </c>
      <c r="R780" s="130" t="e">
        <f>VLOOKUP(T780,Tableau!C:G,5,0)</f>
        <v>#N/A</v>
      </c>
      <c r="S780" s="131" t="str">
        <f t="shared" si="164"/>
        <v/>
      </c>
      <c r="T780" s="131" t="str">
        <f t="shared" si="165"/>
        <v/>
      </c>
    </row>
    <row r="781" spans="13:20" ht="14.25" customHeight="1" x14ac:dyDescent="0.15">
      <c r="M781" s="129" t="str">
        <f t="shared" si="160"/>
        <v/>
      </c>
      <c r="N781" s="129" t="str">
        <f t="shared" si="161"/>
        <v/>
      </c>
      <c r="O781" s="129" t="e">
        <f t="shared" si="162"/>
        <v>#VALUE!</v>
      </c>
      <c r="P781" s="130">
        <f t="shared" si="163"/>
        <v>0</v>
      </c>
      <c r="Q781" s="130" t="e">
        <f>VLOOKUP(T781,Tableau!C:E,3,0)</f>
        <v>#N/A</v>
      </c>
      <c r="R781" s="130" t="e">
        <f>VLOOKUP(T781,Tableau!C:G,5,0)</f>
        <v>#N/A</v>
      </c>
      <c r="S781" s="131" t="str">
        <f t="shared" si="164"/>
        <v/>
      </c>
      <c r="T781" s="131" t="str">
        <f t="shared" si="165"/>
        <v/>
      </c>
    </row>
    <row r="782" spans="13:20" ht="14.25" customHeight="1" x14ac:dyDescent="0.15">
      <c r="M782" s="129" t="str">
        <f t="shared" si="160"/>
        <v/>
      </c>
      <c r="N782" s="129" t="str">
        <f t="shared" si="161"/>
        <v/>
      </c>
      <c r="O782" s="129" t="e">
        <f t="shared" si="162"/>
        <v>#VALUE!</v>
      </c>
      <c r="P782" s="130">
        <f t="shared" si="163"/>
        <v>0</v>
      </c>
      <c r="Q782" s="130" t="e">
        <f>VLOOKUP(T782,Tableau!C:E,3,0)</f>
        <v>#N/A</v>
      </c>
      <c r="R782" s="130" t="e">
        <f>VLOOKUP(T782,Tableau!C:G,5,0)</f>
        <v>#N/A</v>
      </c>
      <c r="S782" s="131" t="str">
        <f t="shared" si="164"/>
        <v/>
      </c>
      <c r="T782" s="131" t="str">
        <f t="shared" si="165"/>
        <v/>
      </c>
    </row>
    <row r="783" spans="13:20" ht="14.25" customHeight="1" x14ac:dyDescent="0.15">
      <c r="M783" s="129" t="str">
        <f t="shared" si="160"/>
        <v/>
      </c>
      <c r="N783" s="129" t="str">
        <f t="shared" si="161"/>
        <v/>
      </c>
      <c r="O783" s="129" t="e">
        <f t="shared" si="162"/>
        <v>#VALUE!</v>
      </c>
      <c r="P783" s="130">
        <f t="shared" si="163"/>
        <v>0</v>
      </c>
      <c r="Q783" s="130" t="e">
        <f>VLOOKUP(T783,Tableau!C:E,3,0)</f>
        <v>#N/A</v>
      </c>
      <c r="R783" s="130" t="e">
        <f>VLOOKUP(T783,Tableau!C:G,5,0)</f>
        <v>#N/A</v>
      </c>
      <c r="S783" s="131" t="str">
        <f t="shared" si="164"/>
        <v/>
      </c>
      <c r="T783" s="131" t="str">
        <f t="shared" si="165"/>
        <v/>
      </c>
    </row>
    <row r="784" spans="13:20" ht="14.25" customHeight="1" x14ac:dyDescent="0.15">
      <c r="M784" s="129" t="str">
        <f t="shared" si="160"/>
        <v/>
      </c>
      <c r="N784" s="129" t="str">
        <f t="shared" si="161"/>
        <v/>
      </c>
      <c r="O784" s="129" t="e">
        <f t="shared" si="162"/>
        <v>#VALUE!</v>
      </c>
      <c r="P784" s="130">
        <f t="shared" si="163"/>
        <v>0</v>
      </c>
      <c r="Q784" s="130" t="e">
        <f>VLOOKUP(T784,Tableau!C:E,3,0)</f>
        <v>#N/A</v>
      </c>
      <c r="R784" s="130" t="e">
        <f>VLOOKUP(T784,Tableau!C:G,5,0)</f>
        <v>#N/A</v>
      </c>
      <c r="S784" s="131" t="str">
        <f t="shared" si="164"/>
        <v/>
      </c>
      <c r="T784" s="131" t="str">
        <f t="shared" si="165"/>
        <v/>
      </c>
    </row>
    <row r="785" spans="13:20" ht="14.25" customHeight="1" x14ac:dyDescent="0.15">
      <c r="M785" s="129" t="str">
        <f t="shared" si="160"/>
        <v/>
      </c>
      <c r="N785" s="129" t="str">
        <f t="shared" si="161"/>
        <v/>
      </c>
      <c r="O785" s="129" t="e">
        <f t="shared" si="162"/>
        <v>#VALUE!</v>
      </c>
      <c r="P785" s="130">
        <f t="shared" si="163"/>
        <v>0</v>
      </c>
      <c r="Q785" s="130" t="e">
        <f>VLOOKUP(T785,Tableau!C:E,3,0)</f>
        <v>#N/A</v>
      </c>
      <c r="R785" s="130" t="e">
        <f>VLOOKUP(T785,Tableau!C:G,5,0)</f>
        <v>#N/A</v>
      </c>
      <c r="S785" s="131" t="str">
        <f t="shared" si="164"/>
        <v/>
      </c>
      <c r="T785" s="131" t="str">
        <f t="shared" si="165"/>
        <v/>
      </c>
    </row>
    <row r="786" spans="13:20" ht="14.25" customHeight="1" x14ac:dyDescent="0.15">
      <c r="M786" s="129" t="str">
        <f t="shared" si="160"/>
        <v/>
      </c>
      <c r="N786" s="129" t="str">
        <f t="shared" si="161"/>
        <v/>
      </c>
      <c r="O786" s="129" t="e">
        <f t="shared" si="162"/>
        <v>#VALUE!</v>
      </c>
      <c r="P786" s="130">
        <f t="shared" si="163"/>
        <v>0</v>
      </c>
      <c r="Q786" s="130" t="e">
        <f>VLOOKUP(T786,Tableau!C:E,3,0)</f>
        <v>#N/A</v>
      </c>
      <c r="R786" s="130" t="e">
        <f>VLOOKUP(T786,Tableau!C:G,5,0)</f>
        <v>#N/A</v>
      </c>
      <c r="S786" s="131" t="str">
        <f t="shared" si="164"/>
        <v/>
      </c>
      <c r="T786" s="131" t="str">
        <f t="shared" si="165"/>
        <v/>
      </c>
    </row>
    <row r="787" spans="13:20" ht="14.25" customHeight="1" x14ac:dyDescent="0.15">
      <c r="M787" s="129" t="str">
        <f t="shared" si="160"/>
        <v/>
      </c>
      <c r="N787" s="129" t="str">
        <f t="shared" si="161"/>
        <v/>
      </c>
      <c r="O787" s="129" t="e">
        <f t="shared" si="162"/>
        <v>#VALUE!</v>
      </c>
      <c r="P787" s="130">
        <f t="shared" si="163"/>
        <v>0</v>
      </c>
      <c r="Q787" s="130" t="e">
        <f>VLOOKUP(T787,Tableau!C:E,3,0)</f>
        <v>#N/A</v>
      </c>
      <c r="R787" s="130" t="e">
        <f>VLOOKUP(T787,Tableau!C:G,5,0)</f>
        <v>#N/A</v>
      </c>
      <c r="S787" s="131" t="str">
        <f t="shared" si="164"/>
        <v/>
      </c>
      <c r="T787" s="131" t="str">
        <f t="shared" si="165"/>
        <v/>
      </c>
    </row>
    <row r="788" spans="13:20" ht="14.25" customHeight="1" x14ac:dyDescent="0.15">
      <c r="M788" s="129" t="str">
        <f t="shared" si="160"/>
        <v/>
      </c>
      <c r="N788" s="129" t="str">
        <f t="shared" si="161"/>
        <v/>
      </c>
      <c r="O788" s="129" t="e">
        <f t="shared" si="162"/>
        <v>#VALUE!</v>
      </c>
      <c r="P788" s="130">
        <f t="shared" si="163"/>
        <v>0</v>
      </c>
      <c r="Q788" s="130" t="e">
        <f>VLOOKUP(T788,Tableau!C:E,3,0)</f>
        <v>#N/A</v>
      </c>
      <c r="R788" s="130" t="e">
        <f>VLOOKUP(T788,Tableau!C:G,5,0)</f>
        <v>#N/A</v>
      </c>
      <c r="S788" s="131" t="str">
        <f t="shared" si="164"/>
        <v/>
      </c>
      <c r="T788" s="131" t="str">
        <f t="shared" si="165"/>
        <v/>
      </c>
    </row>
    <row r="789" spans="13:20" ht="14.25" customHeight="1" x14ac:dyDescent="0.15">
      <c r="M789" s="129" t="str">
        <f t="shared" si="160"/>
        <v/>
      </c>
      <c r="N789" s="129" t="str">
        <f t="shared" si="161"/>
        <v/>
      </c>
      <c r="O789" s="129" t="e">
        <f t="shared" si="162"/>
        <v>#VALUE!</v>
      </c>
      <c r="P789" s="130">
        <f t="shared" si="163"/>
        <v>0</v>
      </c>
      <c r="Q789" s="130" t="e">
        <f>VLOOKUP(T789,Tableau!C:E,3,0)</f>
        <v>#N/A</v>
      </c>
      <c r="R789" s="130" t="e">
        <f>VLOOKUP(T789,Tableau!C:G,5,0)</f>
        <v>#N/A</v>
      </c>
      <c r="S789" s="131" t="str">
        <f t="shared" si="164"/>
        <v/>
      </c>
      <c r="T789" s="131" t="str">
        <f t="shared" si="165"/>
        <v/>
      </c>
    </row>
    <row r="790" spans="13:20" ht="14.25" customHeight="1" x14ac:dyDescent="0.15">
      <c r="M790" s="129" t="str">
        <f t="shared" si="160"/>
        <v/>
      </c>
      <c r="N790" s="129" t="str">
        <f t="shared" si="161"/>
        <v/>
      </c>
      <c r="O790" s="129" t="e">
        <f t="shared" si="162"/>
        <v>#VALUE!</v>
      </c>
      <c r="P790" s="130">
        <f t="shared" si="163"/>
        <v>0</v>
      </c>
      <c r="Q790" s="130" t="e">
        <f>VLOOKUP(T790,Tableau!C:E,3,0)</f>
        <v>#N/A</v>
      </c>
      <c r="R790" s="130" t="e">
        <f>VLOOKUP(T790,Tableau!C:G,5,0)</f>
        <v>#N/A</v>
      </c>
      <c r="S790" s="131" t="str">
        <f t="shared" si="164"/>
        <v/>
      </c>
      <c r="T790" s="131" t="str">
        <f t="shared" si="165"/>
        <v/>
      </c>
    </row>
    <row r="791" spans="13:20" ht="14.25" customHeight="1" x14ac:dyDescent="0.15">
      <c r="M791" s="129" t="str">
        <f t="shared" si="160"/>
        <v/>
      </c>
      <c r="N791" s="129" t="str">
        <f t="shared" si="161"/>
        <v/>
      </c>
      <c r="O791" s="129" t="e">
        <f t="shared" si="162"/>
        <v>#VALUE!</v>
      </c>
      <c r="P791" s="130">
        <f t="shared" si="163"/>
        <v>0</v>
      </c>
      <c r="Q791" s="130" t="e">
        <f>VLOOKUP(T791,Tableau!C:E,3,0)</f>
        <v>#N/A</v>
      </c>
      <c r="R791" s="130" t="e">
        <f>VLOOKUP(T791,Tableau!C:G,5,0)</f>
        <v>#N/A</v>
      </c>
      <c r="S791" s="131" t="str">
        <f t="shared" si="164"/>
        <v/>
      </c>
      <c r="T791" s="131" t="str">
        <f t="shared" si="165"/>
        <v/>
      </c>
    </row>
    <row r="792" spans="13:20" ht="14.25" customHeight="1" x14ac:dyDescent="0.15">
      <c r="M792" s="129" t="str">
        <f t="shared" si="160"/>
        <v/>
      </c>
      <c r="N792" s="129" t="str">
        <f t="shared" si="161"/>
        <v/>
      </c>
      <c r="O792" s="129" t="e">
        <f t="shared" si="162"/>
        <v>#VALUE!</v>
      </c>
      <c r="P792" s="130">
        <f t="shared" si="163"/>
        <v>0</v>
      </c>
      <c r="Q792" s="130" t="e">
        <f>VLOOKUP(T792,Tableau!C:E,3,0)</f>
        <v>#N/A</v>
      </c>
      <c r="R792" s="130" t="e">
        <f>VLOOKUP(T792,Tableau!C:G,5,0)</f>
        <v>#N/A</v>
      </c>
      <c r="S792" s="131" t="str">
        <f t="shared" si="164"/>
        <v/>
      </c>
      <c r="T792" s="131" t="str">
        <f t="shared" si="165"/>
        <v/>
      </c>
    </row>
    <row r="793" spans="13:20" ht="14.25" customHeight="1" x14ac:dyDescent="0.15">
      <c r="M793" s="129" t="str">
        <f t="shared" si="160"/>
        <v/>
      </c>
      <c r="N793" s="129" t="str">
        <f t="shared" si="161"/>
        <v/>
      </c>
      <c r="O793" s="129" t="e">
        <f t="shared" si="162"/>
        <v>#VALUE!</v>
      </c>
      <c r="P793" s="130">
        <f t="shared" si="163"/>
        <v>0</v>
      </c>
      <c r="Q793" s="130" t="e">
        <f>VLOOKUP(T793,Tableau!C:E,3,0)</f>
        <v>#N/A</v>
      </c>
      <c r="R793" s="130" t="e">
        <f>VLOOKUP(T793,Tableau!C:G,5,0)</f>
        <v>#N/A</v>
      </c>
      <c r="S793" s="131" t="str">
        <f t="shared" si="164"/>
        <v/>
      </c>
      <c r="T793" s="131" t="str">
        <f t="shared" si="165"/>
        <v/>
      </c>
    </row>
    <row r="794" spans="13:20" ht="14.25" customHeight="1" x14ac:dyDescent="0.15">
      <c r="M794" s="129" t="str">
        <f t="shared" si="160"/>
        <v/>
      </c>
      <c r="N794" s="129" t="str">
        <f t="shared" si="161"/>
        <v/>
      </c>
      <c r="O794" s="129" t="e">
        <f t="shared" si="162"/>
        <v>#VALUE!</v>
      </c>
      <c r="P794" s="130">
        <f t="shared" si="163"/>
        <v>0</v>
      </c>
      <c r="Q794" s="130" t="e">
        <f>VLOOKUP(T794,Tableau!C:E,3,0)</f>
        <v>#N/A</v>
      </c>
      <c r="R794" s="130" t="e">
        <f>VLOOKUP(T794,Tableau!C:G,5,0)</f>
        <v>#N/A</v>
      </c>
      <c r="S794" s="131" t="str">
        <f t="shared" si="164"/>
        <v/>
      </c>
      <c r="T794" s="131" t="str">
        <f t="shared" si="165"/>
        <v/>
      </c>
    </row>
    <row r="795" spans="13:20" ht="14.25" customHeight="1" x14ac:dyDescent="0.15">
      <c r="M795" s="129" t="str">
        <f t="shared" si="160"/>
        <v/>
      </c>
      <c r="N795" s="129" t="str">
        <f t="shared" si="161"/>
        <v/>
      </c>
      <c r="O795" s="129" t="e">
        <f t="shared" si="162"/>
        <v>#VALUE!</v>
      </c>
      <c r="P795" s="130">
        <f t="shared" si="163"/>
        <v>0</v>
      </c>
      <c r="Q795" s="130" t="e">
        <f>VLOOKUP(T795,Tableau!C:E,3,0)</f>
        <v>#N/A</v>
      </c>
      <c r="R795" s="130" t="e">
        <f>VLOOKUP(T795,Tableau!C:G,5,0)</f>
        <v>#N/A</v>
      </c>
      <c r="S795" s="131" t="str">
        <f t="shared" si="164"/>
        <v/>
      </c>
      <c r="T795" s="131" t="str">
        <f t="shared" si="165"/>
        <v/>
      </c>
    </row>
    <row r="796" spans="13:20" ht="14.25" customHeight="1" x14ac:dyDescent="0.15">
      <c r="M796" s="129" t="str">
        <f t="shared" si="160"/>
        <v/>
      </c>
      <c r="N796" s="129" t="str">
        <f t="shared" si="161"/>
        <v/>
      </c>
      <c r="O796" s="129" t="e">
        <f t="shared" si="162"/>
        <v>#VALUE!</v>
      </c>
      <c r="P796" s="130">
        <f t="shared" si="163"/>
        <v>0</v>
      </c>
      <c r="Q796" s="130" t="e">
        <f>VLOOKUP(T796,Tableau!C:E,3,0)</f>
        <v>#N/A</v>
      </c>
      <c r="R796" s="130" t="e">
        <f>VLOOKUP(T796,Tableau!C:G,5,0)</f>
        <v>#N/A</v>
      </c>
      <c r="S796" s="131" t="str">
        <f t="shared" si="164"/>
        <v/>
      </c>
      <c r="T796" s="131" t="str">
        <f t="shared" si="165"/>
        <v/>
      </c>
    </row>
    <row r="797" spans="13:20" ht="14.25" customHeight="1" x14ac:dyDescent="0.15">
      <c r="M797" s="129" t="str">
        <f t="shared" si="160"/>
        <v/>
      </c>
      <c r="N797" s="129" t="str">
        <f t="shared" si="161"/>
        <v/>
      </c>
      <c r="O797" s="129" t="e">
        <f t="shared" si="162"/>
        <v>#VALUE!</v>
      </c>
      <c r="P797" s="130">
        <f t="shared" si="163"/>
        <v>0</v>
      </c>
      <c r="Q797" s="130" t="e">
        <f>VLOOKUP(T797,Tableau!C:E,3,0)</f>
        <v>#N/A</v>
      </c>
      <c r="R797" s="130" t="e">
        <f>VLOOKUP(T797,Tableau!C:G,5,0)</f>
        <v>#N/A</v>
      </c>
      <c r="S797" s="131" t="str">
        <f t="shared" si="164"/>
        <v/>
      </c>
      <c r="T797" s="131" t="str">
        <f t="shared" si="165"/>
        <v/>
      </c>
    </row>
    <row r="798" spans="13:20" ht="14.25" customHeight="1" x14ac:dyDescent="0.15">
      <c r="M798" s="129" t="str">
        <f t="shared" si="160"/>
        <v/>
      </c>
      <c r="N798" s="129" t="str">
        <f t="shared" si="161"/>
        <v/>
      </c>
      <c r="O798" s="129" t="e">
        <f t="shared" si="162"/>
        <v>#VALUE!</v>
      </c>
      <c r="P798" s="130">
        <f t="shared" si="163"/>
        <v>0</v>
      </c>
      <c r="Q798" s="130" t="e">
        <f>VLOOKUP(T798,Tableau!C:E,3,0)</f>
        <v>#N/A</v>
      </c>
      <c r="R798" s="130" t="e">
        <f>VLOOKUP(T798,Tableau!C:G,5,0)</f>
        <v>#N/A</v>
      </c>
      <c r="S798" s="131" t="str">
        <f t="shared" si="164"/>
        <v/>
      </c>
      <c r="T798" s="131" t="str">
        <f t="shared" si="165"/>
        <v/>
      </c>
    </row>
    <row r="799" spans="13:20" ht="14.25" customHeight="1" x14ac:dyDescent="0.15">
      <c r="M799" s="129" t="str">
        <f t="shared" si="160"/>
        <v/>
      </c>
      <c r="N799" s="129" t="str">
        <f t="shared" si="161"/>
        <v/>
      </c>
      <c r="O799" s="129" t="e">
        <f t="shared" si="162"/>
        <v>#VALUE!</v>
      </c>
      <c r="P799" s="130">
        <f t="shared" si="163"/>
        <v>0</v>
      </c>
      <c r="Q799" s="130" t="e">
        <f>VLOOKUP(T799,Tableau!C:E,3,0)</f>
        <v>#N/A</v>
      </c>
      <c r="R799" s="130" t="e">
        <f>VLOOKUP(T799,Tableau!C:G,5,0)</f>
        <v>#N/A</v>
      </c>
      <c r="S799" s="131" t="str">
        <f t="shared" si="164"/>
        <v/>
      </c>
      <c r="T799" s="131" t="str">
        <f t="shared" si="165"/>
        <v/>
      </c>
    </row>
    <row r="800" spans="13:20" ht="14.25" customHeight="1" x14ac:dyDescent="0.15">
      <c r="M800" s="129" t="str">
        <f t="shared" si="160"/>
        <v/>
      </c>
      <c r="N800" s="129" t="str">
        <f t="shared" si="161"/>
        <v/>
      </c>
      <c r="O800" s="129" t="e">
        <f t="shared" si="162"/>
        <v>#VALUE!</v>
      </c>
      <c r="P800" s="130">
        <f t="shared" si="163"/>
        <v>0</v>
      </c>
      <c r="Q800" s="130" t="e">
        <f>VLOOKUP(T800,Tableau!C:E,3,0)</f>
        <v>#N/A</v>
      </c>
      <c r="R800" s="130" t="e">
        <f>VLOOKUP(T800,Tableau!C:G,5,0)</f>
        <v>#N/A</v>
      </c>
      <c r="S800" s="131" t="str">
        <f t="shared" si="164"/>
        <v/>
      </c>
      <c r="T800" s="131" t="str">
        <f t="shared" si="165"/>
        <v/>
      </c>
    </row>
    <row r="801" spans="13:20" ht="14.25" customHeight="1" x14ac:dyDescent="0.15">
      <c r="M801" s="129" t="str">
        <f t="shared" si="160"/>
        <v/>
      </c>
      <c r="N801" s="129" t="str">
        <f t="shared" si="161"/>
        <v/>
      </c>
      <c r="O801" s="129" t="e">
        <f t="shared" si="162"/>
        <v>#VALUE!</v>
      </c>
      <c r="P801" s="130">
        <f t="shared" si="163"/>
        <v>0</v>
      </c>
      <c r="Q801" s="130" t="e">
        <f>VLOOKUP(T801,Tableau!C:E,3,0)</f>
        <v>#N/A</v>
      </c>
      <c r="R801" s="130" t="e">
        <f>VLOOKUP(T801,Tableau!C:G,5,0)</f>
        <v>#N/A</v>
      </c>
      <c r="S801" s="131" t="str">
        <f t="shared" si="164"/>
        <v/>
      </c>
      <c r="T801" s="131" t="str">
        <f t="shared" si="165"/>
        <v/>
      </c>
    </row>
    <row r="802" spans="13:20" ht="14.25" customHeight="1" x14ac:dyDescent="0.15">
      <c r="M802" s="129" t="str">
        <f t="shared" si="160"/>
        <v/>
      </c>
      <c r="N802" s="129" t="str">
        <f t="shared" si="161"/>
        <v/>
      </c>
      <c r="O802" s="129" t="e">
        <f t="shared" si="162"/>
        <v>#VALUE!</v>
      </c>
      <c r="P802" s="130">
        <f t="shared" si="163"/>
        <v>0</v>
      </c>
      <c r="Q802" s="130" t="e">
        <f>VLOOKUP(T802,Tableau!C:E,3,0)</f>
        <v>#N/A</v>
      </c>
      <c r="R802" s="130" t="e">
        <f>VLOOKUP(T802,Tableau!C:G,5,0)</f>
        <v>#N/A</v>
      </c>
      <c r="S802" s="131" t="str">
        <f t="shared" si="164"/>
        <v/>
      </c>
      <c r="T802" s="131" t="str">
        <f t="shared" si="165"/>
        <v/>
      </c>
    </row>
    <row r="803" spans="13:20" ht="14.25" customHeight="1" x14ac:dyDescent="0.15">
      <c r="M803" s="129" t="str">
        <f t="shared" si="160"/>
        <v/>
      </c>
      <c r="N803" s="129" t="str">
        <f t="shared" si="161"/>
        <v/>
      </c>
      <c r="O803" s="129" t="e">
        <f t="shared" si="162"/>
        <v>#VALUE!</v>
      </c>
      <c r="P803" s="130">
        <f t="shared" si="163"/>
        <v>0</v>
      </c>
      <c r="Q803" s="130" t="e">
        <f>VLOOKUP(T803,Tableau!C:E,3,0)</f>
        <v>#N/A</v>
      </c>
      <c r="R803" s="130" t="e">
        <f>VLOOKUP(T803,Tableau!C:G,5,0)</f>
        <v>#N/A</v>
      </c>
      <c r="S803" s="131" t="str">
        <f t="shared" si="164"/>
        <v/>
      </c>
      <c r="T803" s="131" t="str">
        <f t="shared" si="165"/>
        <v/>
      </c>
    </row>
    <row r="804" spans="13:20" ht="14.25" customHeight="1" x14ac:dyDescent="0.15">
      <c r="M804" s="129" t="str">
        <f t="shared" si="160"/>
        <v/>
      </c>
      <c r="N804" s="129" t="str">
        <f t="shared" si="161"/>
        <v/>
      </c>
      <c r="O804" s="129" t="e">
        <f t="shared" si="162"/>
        <v>#VALUE!</v>
      </c>
      <c r="P804" s="130">
        <f t="shared" si="163"/>
        <v>0</v>
      </c>
      <c r="Q804" s="130" t="e">
        <f>VLOOKUP(T804,Tableau!C:E,3,0)</f>
        <v>#N/A</v>
      </c>
      <c r="R804" s="130" t="e">
        <f>VLOOKUP(T804,Tableau!C:G,5,0)</f>
        <v>#N/A</v>
      </c>
      <c r="S804" s="131" t="str">
        <f t="shared" si="164"/>
        <v/>
      </c>
      <c r="T804" s="131" t="str">
        <f t="shared" si="165"/>
        <v/>
      </c>
    </row>
    <row r="805" spans="13:20" ht="14.25" customHeight="1" x14ac:dyDescent="0.15">
      <c r="M805" s="129" t="str">
        <f t="shared" si="160"/>
        <v/>
      </c>
      <c r="N805" s="129" t="str">
        <f t="shared" si="161"/>
        <v/>
      </c>
      <c r="O805" s="129" t="e">
        <f t="shared" si="162"/>
        <v>#VALUE!</v>
      </c>
      <c r="P805" s="130">
        <f t="shared" si="163"/>
        <v>0</v>
      </c>
      <c r="Q805" s="130" t="e">
        <f>VLOOKUP(T805,Tableau!C:E,3,0)</f>
        <v>#N/A</v>
      </c>
      <c r="R805" s="130" t="e">
        <f>VLOOKUP(T805,Tableau!C:G,5,0)</f>
        <v>#N/A</v>
      </c>
      <c r="S805" s="131" t="str">
        <f t="shared" si="164"/>
        <v/>
      </c>
      <c r="T805" s="131" t="str">
        <f t="shared" si="165"/>
        <v/>
      </c>
    </row>
    <row r="806" spans="13:20" ht="14.25" customHeight="1" x14ac:dyDescent="0.15">
      <c r="M806" s="129" t="str">
        <f t="shared" si="160"/>
        <v/>
      </c>
      <c r="N806" s="129" t="str">
        <f t="shared" si="161"/>
        <v/>
      </c>
      <c r="O806" s="129" t="e">
        <f t="shared" si="162"/>
        <v>#VALUE!</v>
      </c>
      <c r="P806" s="130">
        <f t="shared" si="163"/>
        <v>0</v>
      </c>
      <c r="Q806" s="130" t="e">
        <f>VLOOKUP(T806,Tableau!C:E,3,0)</f>
        <v>#N/A</v>
      </c>
      <c r="R806" s="130" t="e">
        <f>VLOOKUP(T806,Tableau!C:G,5,0)</f>
        <v>#N/A</v>
      </c>
      <c r="S806" s="131" t="str">
        <f t="shared" si="164"/>
        <v/>
      </c>
      <c r="T806" s="131" t="str">
        <f t="shared" si="165"/>
        <v/>
      </c>
    </row>
    <row r="807" spans="13:20" ht="14.25" customHeight="1" x14ac:dyDescent="0.15">
      <c r="M807" s="129" t="str">
        <f t="shared" si="160"/>
        <v/>
      </c>
      <c r="N807" s="129" t="str">
        <f t="shared" si="161"/>
        <v/>
      </c>
      <c r="O807" s="129" t="e">
        <f t="shared" si="162"/>
        <v>#VALUE!</v>
      </c>
      <c r="P807" s="130">
        <f t="shared" si="163"/>
        <v>0</v>
      </c>
      <c r="Q807" s="130" t="e">
        <f>VLOOKUP(T807,Tableau!C:E,3,0)</f>
        <v>#N/A</v>
      </c>
      <c r="R807" s="130" t="e">
        <f>VLOOKUP(T807,Tableau!C:G,5,0)</f>
        <v>#N/A</v>
      </c>
      <c r="S807" s="131" t="str">
        <f t="shared" si="164"/>
        <v/>
      </c>
      <c r="T807" s="131" t="str">
        <f t="shared" si="165"/>
        <v/>
      </c>
    </row>
    <row r="808" spans="13:20" ht="14.25" customHeight="1" x14ac:dyDescent="0.15">
      <c r="M808" s="129" t="str">
        <f t="shared" si="160"/>
        <v/>
      </c>
      <c r="N808" s="129" t="str">
        <f t="shared" si="161"/>
        <v/>
      </c>
      <c r="O808" s="129" t="e">
        <f t="shared" si="162"/>
        <v>#VALUE!</v>
      </c>
      <c r="P808" s="130">
        <f t="shared" si="163"/>
        <v>0</v>
      </c>
      <c r="Q808" s="130" t="e">
        <f>VLOOKUP(T808,Tableau!C:E,3,0)</f>
        <v>#N/A</v>
      </c>
      <c r="R808" s="130" t="e">
        <f>VLOOKUP(T808,Tableau!C:G,5,0)</f>
        <v>#N/A</v>
      </c>
      <c r="S808" s="131" t="str">
        <f t="shared" si="164"/>
        <v/>
      </c>
      <c r="T808" s="131" t="str">
        <f t="shared" si="165"/>
        <v/>
      </c>
    </row>
    <row r="809" spans="13:20" ht="14.25" customHeight="1" x14ac:dyDescent="0.15">
      <c r="M809" s="129" t="str">
        <f t="shared" si="160"/>
        <v/>
      </c>
      <c r="N809" s="129" t="str">
        <f t="shared" si="161"/>
        <v/>
      </c>
      <c r="O809" s="129" t="e">
        <f t="shared" si="162"/>
        <v>#VALUE!</v>
      </c>
      <c r="P809" s="130">
        <f t="shared" si="163"/>
        <v>0</v>
      </c>
      <c r="Q809" s="130" t="e">
        <f>VLOOKUP(T809,Tableau!C:E,3,0)</f>
        <v>#N/A</v>
      </c>
      <c r="R809" s="130" t="e">
        <f>VLOOKUP(T809,Tableau!C:G,5,0)</f>
        <v>#N/A</v>
      </c>
      <c r="S809" s="131" t="str">
        <f t="shared" si="164"/>
        <v/>
      </c>
      <c r="T809" s="131" t="str">
        <f t="shared" si="165"/>
        <v/>
      </c>
    </row>
    <row r="810" spans="13:20" ht="14.25" customHeight="1" x14ac:dyDescent="0.15">
      <c r="M810" s="129" t="str">
        <f t="shared" si="160"/>
        <v/>
      </c>
      <c r="N810" s="129" t="str">
        <f t="shared" si="161"/>
        <v/>
      </c>
      <c r="O810" s="129" t="e">
        <f t="shared" si="162"/>
        <v>#VALUE!</v>
      </c>
      <c r="P810" s="130">
        <f t="shared" si="163"/>
        <v>0</v>
      </c>
      <c r="Q810" s="130" t="e">
        <f>VLOOKUP(T810,Tableau!C:E,3,0)</f>
        <v>#N/A</v>
      </c>
      <c r="R810" s="130" t="e">
        <f>VLOOKUP(T810,Tableau!C:G,5,0)</f>
        <v>#N/A</v>
      </c>
      <c r="S810" s="131" t="str">
        <f t="shared" si="164"/>
        <v/>
      </c>
      <c r="T810" s="131" t="str">
        <f t="shared" si="165"/>
        <v/>
      </c>
    </row>
    <row r="811" spans="13:20" ht="14.25" customHeight="1" x14ac:dyDescent="0.15">
      <c r="M811" s="129" t="str">
        <f t="shared" si="160"/>
        <v/>
      </c>
      <c r="N811" s="129" t="str">
        <f t="shared" si="161"/>
        <v/>
      </c>
      <c r="O811" s="129" t="e">
        <f t="shared" si="162"/>
        <v>#VALUE!</v>
      </c>
      <c r="P811" s="130">
        <f t="shared" si="163"/>
        <v>0</v>
      </c>
      <c r="Q811" s="130" t="e">
        <f>VLOOKUP(T811,Tableau!C:E,3,0)</f>
        <v>#N/A</v>
      </c>
      <c r="R811" s="130" t="e">
        <f>VLOOKUP(T811,Tableau!C:G,5,0)</f>
        <v>#N/A</v>
      </c>
      <c r="S811" s="131" t="str">
        <f t="shared" si="164"/>
        <v/>
      </c>
      <c r="T811" s="131" t="str">
        <f t="shared" si="165"/>
        <v/>
      </c>
    </row>
    <row r="812" spans="13:20" ht="14.25" customHeight="1" x14ac:dyDescent="0.15">
      <c r="M812" s="129" t="str">
        <f t="shared" si="160"/>
        <v/>
      </c>
      <c r="N812" s="129" t="str">
        <f t="shared" si="161"/>
        <v/>
      </c>
      <c r="O812" s="129" t="e">
        <f t="shared" si="162"/>
        <v>#VALUE!</v>
      </c>
      <c r="P812" s="130">
        <f t="shared" si="163"/>
        <v>0</v>
      </c>
      <c r="Q812" s="130" t="e">
        <f>VLOOKUP(T812,Tableau!C:E,3,0)</f>
        <v>#N/A</v>
      </c>
      <c r="R812" s="130" t="e">
        <f>VLOOKUP(T812,Tableau!C:G,5,0)</f>
        <v>#N/A</v>
      </c>
      <c r="S812" s="131" t="str">
        <f t="shared" si="164"/>
        <v/>
      </c>
      <c r="T812" s="131" t="str">
        <f t="shared" si="165"/>
        <v/>
      </c>
    </row>
    <row r="813" spans="13:20" ht="14.25" customHeight="1" x14ac:dyDescent="0.15">
      <c r="M813" s="129" t="str">
        <f t="shared" si="160"/>
        <v/>
      </c>
      <c r="N813" s="129" t="str">
        <f t="shared" si="161"/>
        <v/>
      </c>
      <c r="O813" s="129" t="e">
        <f t="shared" si="162"/>
        <v>#VALUE!</v>
      </c>
      <c r="P813" s="130">
        <f t="shared" si="163"/>
        <v>0</v>
      </c>
      <c r="Q813" s="130" t="e">
        <f>VLOOKUP(T813,Tableau!C:E,3,0)</f>
        <v>#N/A</v>
      </c>
      <c r="R813" s="130" t="e">
        <f>VLOOKUP(T813,Tableau!C:G,5,0)</f>
        <v>#N/A</v>
      </c>
      <c r="S813" s="131" t="str">
        <f t="shared" si="164"/>
        <v/>
      </c>
      <c r="T813" s="131" t="str">
        <f t="shared" si="165"/>
        <v/>
      </c>
    </row>
    <row r="814" spans="13:20" ht="14.25" customHeight="1" x14ac:dyDescent="0.15">
      <c r="M814" s="129" t="str">
        <f t="shared" si="160"/>
        <v/>
      </c>
      <c r="N814" s="129" t="str">
        <f t="shared" si="161"/>
        <v/>
      </c>
      <c r="O814" s="129" t="e">
        <f t="shared" si="162"/>
        <v>#VALUE!</v>
      </c>
      <c r="P814" s="130">
        <f t="shared" si="163"/>
        <v>0</v>
      </c>
      <c r="Q814" s="130" t="e">
        <f>VLOOKUP(T814,Tableau!C:E,3,0)</f>
        <v>#N/A</v>
      </c>
      <c r="R814" s="130" t="e">
        <f>VLOOKUP(T814,Tableau!C:G,5,0)</f>
        <v>#N/A</v>
      </c>
      <c r="S814" s="131" t="str">
        <f t="shared" si="164"/>
        <v/>
      </c>
      <c r="T814" s="131" t="str">
        <f t="shared" si="165"/>
        <v/>
      </c>
    </row>
    <row r="815" spans="13:20" ht="14.25" customHeight="1" x14ac:dyDescent="0.15">
      <c r="M815" s="129" t="str">
        <f t="shared" si="160"/>
        <v/>
      </c>
      <c r="N815" s="129" t="str">
        <f t="shared" si="161"/>
        <v/>
      </c>
      <c r="O815" s="129" t="e">
        <f t="shared" si="162"/>
        <v>#VALUE!</v>
      </c>
      <c r="P815" s="130">
        <f t="shared" si="163"/>
        <v>0</v>
      </c>
      <c r="Q815" s="130" t="e">
        <f>VLOOKUP(T815,Tableau!C:E,3,0)</f>
        <v>#N/A</v>
      </c>
      <c r="R815" s="130" t="e">
        <f>VLOOKUP(T815,Tableau!C:G,5,0)</f>
        <v>#N/A</v>
      </c>
      <c r="S815" s="131" t="str">
        <f t="shared" si="164"/>
        <v/>
      </c>
      <c r="T815" s="131" t="str">
        <f t="shared" si="165"/>
        <v/>
      </c>
    </row>
    <row r="816" spans="13:20" ht="14.25" customHeight="1" x14ac:dyDescent="0.15">
      <c r="M816" s="129" t="str">
        <f t="shared" si="160"/>
        <v/>
      </c>
      <c r="N816" s="129" t="str">
        <f t="shared" si="161"/>
        <v/>
      </c>
      <c r="O816" s="129" t="e">
        <f t="shared" si="162"/>
        <v>#VALUE!</v>
      </c>
      <c r="P816" s="130">
        <f t="shared" si="163"/>
        <v>0</v>
      </c>
      <c r="Q816" s="130" t="e">
        <f>VLOOKUP(T816,Tableau!C:E,3,0)</f>
        <v>#N/A</v>
      </c>
      <c r="R816" s="130" t="e">
        <f>VLOOKUP(T816,Tableau!C:G,5,0)</f>
        <v>#N/A</v>
      </c>
      <c r="S816" s="131" t="str">
        <f t="shared" si="164"/>
        <v/>
      </c>
      <c r="T816" s="131" t="str">
        <f t="shared" si="165"/>
        <v/>
      </c>
    </row>
    <row r="817" spans="13:20" ht="14.25" customHeight="1" x14ac:dyDescent="0.15">
      <c r="M817" s="129" t="str">
        <f t="shared" si="160"/>
        <v/>
      </c>
      <c r="N817" s="129" t="str">
        <f t="shared" si="161"/>
        <v/>
      </c>
      <c r="O817" s="129" t="e">
        <f t="shared" si="162"/>
        <v>#VALUE!</v>
      </c>
      <c r="P817" s="130">
        <f t="shared" si="163"/>
        <v>0</v>
      </c>
      <c r="Q817" s="130" t="e">
        <f>VLOOKUP(T817,Tableau!C:E,3,0)</f>
        <v>#N/A</v>
      </c>
      <c r="R817" s="130" t="e">
        <f>VLOOKUP(T817,Tableau!C:G,5,0)</f>
        <v>#N/A</v>
      </c>
      <c r="S817" s="131" t="str">
        <f t="shared" si="164"/>
        <v/>
      </c>
      <c r="T817" s="131" t="str">
        <f t="shared" si="165"/>
        <v/>
      </c>
    </row>
    <row r="818" spans="13:20" ht="14.25" customHeight="1" x14ac:dyDescent="0.15">
      <c r="M818" s="129" t="str">
        <f t="shared" si="160"/>
        <v/>
      </c>
      <c r="N818" s="129" t="str">
        <f t="shared" si="161"/>
        <v/>
      </c>
      <c r="O818" s="129" t="e">
        <f t="shared" si="162"/>
        <v>#VALUE!</v>
      </c>
      <c r="P818" s="130">
        <f t="shared" si="163"/>
        <v>0</v>
      </c>
      <c r="Q818" s="130" t="e">
        <f>VLOOKUP(T818,Tableau!C:E,3,0)</f>
        <v>#N/A</v>
      </c>
      <c r="R818" s="130" t="e">
        <f>VLOOKUP(T818,Tableau!C:G,5,0)</f>
        <v>#N/A</v>
      </c>
      <c r="S818" s="131" t="str">
        <f t="shared" si="164"/>
        <v/>
      </c>
      <c r="T818" s="131" t="str">
        <f t="shared" si="165"/>
        <v/>
      </c>
    </row>
    <row r="819" spans="13:20" ht="14.25" customHeight="1" x14ac:dyDescent="0.15">
      <c r="M819" s="129" t="str">
        <f t="shared" si="160"/>
        <v/>
      </c>
      <c r="N819" s="129" t="str">
        <f t="shared" si="161"/>
        <v/>
      </c>
      <c r="O819" s="129" t="e">
        <f t="shared" si="162"/>
        <v>#VALUE!</v>
      </c>
      <c r="P819" s="130">
        <f t="shared" si="163"/>
        <v>0</v>
      </c>
      <c r="Q819" s="130" t="e">
        <f>VLOOKUP(T819,Tableau!C:E,3,0)</f>
        <v>#N/A</v>
      </c>
      <c r="R819" s="130" t="e">
        <f>VLOOKUP(T819,Tableau!C:G,5,0)</f>
        <v>#N/A</v>
      </c>
      <c r="S819" s="131" t="str">
        <f t="shared" si="164"/>
        <v/>
      </c>
      <c r="T819" s="131" t="str">
        <f t="shared" si="165"/>
        <v/>
      </c>
    </row>
    <row r="820" spans="13:20" ht="14.25" customHeight="1" x14ac:dyDescent="0.15">
      <c r="M820" s="129" t="str">
        <f t="shared" si="160"/>
        <v/>
      </c>
      <c r="N820" s="129" t="str">
        <f t="shared" si="161"/>
        <v/>
      </c>
      <c r="O820" s="129" t="e">
        <f t="shared" si="162"/>
        <v>#VALUE!</v>
      </c>
      <c r="P820" s="130">
        <f t="shared" si="163"/>
        <v>0</v>
      </c>
      <c r="Q820" s="130" t="e">
        <f>VLOOKUP(T820,Tableau!C:E,3,0)</f>
        <v>#N/A</v>
      </c>
      <c r="R820" s="130" t="e">
        <f>VLOOKUP(T820,Tableau!C:G,5,0)</f>
        <v>#N/A</v>
      </c>
      <c r="S820" s="131" t="str">
        <f t="shared" si="164"/>
        <v/>
      </c>
      <c r="T820" s="131" t="str">
        <f t="shared" si="165"/>
        <v/>
      </c>
    </row>
    <row r="821" spans="13:20" ht="14.25" customHeight="1" x14ac:dyDescent="0.15">
      <c r="M821" s="129" t="str">
        <f t="shared" si="160"/>
        <v/>
      </c>
      <c r="N821" s="129" t="str">
        <f t="shared" si="161"/>
        <v/>
      </c>
      <c r="O821" s="129" t="e">
        <f t="shared" si="162"/>
        <v>#VALUE!</v>
      </c>
      <c r="P821" s="130">
        <f t="shared" si="163"/>
        <v>0</v>
      </c>
      <c r="Q821" s="130" t="e">
        <f>VLOOKUP(T821,Tableau!C:E,3,0)</f>
        <v>#N/A</v>
      </c>
      <c r="R821" s="130" t="e">
        <f>VLOOKUP(T821,Tableau!C:G,5,0)</f>
        <v>#N/A</v>
      </c>
      <c r="S821" s="131" t="str">
        <f t="shared" si="164"/>
        <v/>
      </c>
      <c r="T821" s="131" t="str">
        <f t="shared" si="165"/>
        <v/>
      </c>
    </row>
    <row r="822" spans="13:20" ht="14.25" customHeight="1" x14ac:dyDescent="0.15">
      <c r="M822" s="129" t="str">
        <f t="shared" ref="M822:M885" si="166">A822&amp;S822</f>
        <v/>
      </c>
      <c r="N822" s="129" t="str">
        <f t="shared" ref="N822:N885" si="167">LEFT(A822,4)</f>
        <v/>
      </c>
      <c r="O822" s="129" t="e">
        <f t="shared" ref="O822:O885" si="168">VALUE(RIGHT(A822,2))</f>
        <v>#VALUE!</v>
      </c>
      <c r="P822" s="130">
        <f t="shared" ref="P822:P885" si="169">F822+G822+H822</f>
        <v>0</v>
      </c>
      <c r="Q822" s="130" t="e">
        <f>VLOOKUP(T822,Tableau!C:E,3,0)</f>
        <v>#N/A</v>
      </c>
      <c r="R822" s="130" t="e">
        <f>VLOOKUP(T822,Tableau!C:G,5,0)</f>
        <v>#N/A</v>
      </c>
      <c r="S822" s="131" t="str">
        <f t="shared" ref="S822:S885" si="170">LEFT(D822,1)</f>
        <v/>
      </c>
      <c r="T822" s="131" t="str">
        <f t="shared" ref="T822:T885" si="171">LEFT(D822,3)</f>
        <v/>
      </c>
    </row>
    <row r="823" spans="13:20" ht="14.25" customHeight="1" x14ac:dyDescent="0.15">
      <c r="M823" s="129" t="str">
        <f t="shared" si="166"/>
        <v/>
      </c>
      <c r="N823" s="129" t="str">
        <f t="shared" si="167"/>
        <v/>
      </c>
      <c r="O823" s="129" t="e">
        <f t="shared" si="168"/>
        <v>#VALUE!</v>
      </c>
      <c r="P823" s="130">
        <f t="shared" si="169"/>
        <v>0</v>
      </c>
      <c r="Q823" s="130" t="e">
        <f>VLOOKUP(T823,Tableau!C:E,3,0)</f>
        <v>#N/A</v>
      </c>
      <c r="R823" s="130" t="e">
        <f>VLOOKUP(T823,Tableau!C:G,5,0)</f>
        <v>#N/A</v>
      </c>
      <c r="S823" s="131" t="str">
        <f t="shared" si="170"/>
        <v/>
      </c>
      <c r="T823" s="131" t="str">
        <f t="shared" si="171"/>
        <v/>
      </c>
    </row>
    <row r="824" spans="13:20" ht="14.25" customHeight="1" x14ac:dyDescent="0.15">
      <c r="M824" s="129" t="str">
        <f t="shared" si="166"/>
        <v/>
      </c>
      <c r="N824" s="129" t="str">
        <f t="shared" si="167"/>
        <v/>
      </c>
      <c r="O824" s="129" t="e">
        <f t="shared" si="168"/>
        <v>#VALUE!</v>
      </c>
      <c r="P824" s="130">
        <f t="shared" si="169"/>
        <v>0</v>
      </c>
      <c r="Q824" s="130" t="e">
        <f>VLOOKUP(T824,Tableau!C:E,3,0)</f>
        <v>#N/A</v>
      </c>
      <c r="R824" s="130" t="e">
        <f>VLOOKUP(T824,Tableau!C:G,5,0)</f>
        <v>#N/A</v>
      </c>
      <c r="S824" s="131" t="str">
        <f t="shared" si="170"/>
        <v/>
      </c>
      <c r="T824" s="131" t="str">
        <f t="shared" si="171"/>
        <v/>
      </c>
    </row>
    <row r="825" spans="13:20" ht="14.25" customHeight="1" x14ac:dyDescent="0.15">
      <c r="M825" s="129" t="str">
        <f t="shared" si="166"/>
        <v/>
      </c>
      <c r="N825" s="129" t="str">
        <f t="shared" si="167"/>
        <v/>
      </c>
      <c r="O825" s="129" t="e">
        <f t="shared" si="168"/>
        <v>#VALUE!</v>
      </c>
      <c r="P825" s="130">
        <f t="shared" si="169"/>
        <v>0</v>
      </c>
      <c r="Q825" s="130" t="e">
        <f>VLOOKUP(T825,Tableau!C:E,3,0)</f>
        <v>#N/A</v>
      </c>
      <c r="R825" s="130" t="e">
        <f>VLOOKUP(T825,Tableau!C:G,5,0)</f>
        <v>#N/A</v>
      </c>
      <c r="S825" s="131" t="str">
        <f t="shared" si="170"/>
        <v/>
      </c>
      <c r="T825" s="131" t="str">
        <f t="shared" si="171"/>
        <v/>
      </c>
    </row>
    <row r="826" spans="13:20" ht="14.25" customHeight="1" x14ac:dyDescent="0.15">
      <c r="M826" s="129" t="str">
        <f t="shared" si="166"/>
        <v/>
      </c>
      <c r="N826" s="129" t="str">
        <f t="shared" si="167"/>
        <v/>
      </c>
      <c r="O826" s="129" t="e">
        <f t="shared" si="168"/>
        <v>#VALUE!</v>
      </c>
      <c r="P826" s="130">
        <f t="shared" si="169"/>
        <v>0</v>
      </c>
      <c r="Q826" s="130" t="e">
        <f>VLOOKUP(T826,Tableau!C:E,3,0)</f>
        <v>#N/A</v>
      </c>
      <c r="R826" s="130" t="e">
        <f>VLOOKUP(T826,Tableau!C:G,5,0)</f>
        <v>#N/A</v>
      </c>
      <c r="S826" s="131" t="str">
        <f t="shared" si="170"/>
        <v/>
      </c>
      <c r="T826" s="131" t="str">
        <f t="shared" si="171"/>
        <v/>
      </c>
    </row>
    <row r="827" spans="13:20" ht="14.25" customHeight="1" x14ac:dyDescent="0.15">
      <c r="M827" s="129" t="str">
        <f t="shared" si="166"/>
        <v/>
      </c>
      <c r="N827" s="129" t="str">
        <f t="shared" si="167"/>
        <v/>
      </c>
      <c r="O827" s="129" t="e">
        <f t="shared" si="168"/>
        <v>#VALUE!</v>
      </c>
      <c r="P827" s="130">
        <f t="shared" si="169"/>
        <v>0</v>
      </c>
      <c r="Q827" s="130" t="e">
        <f>VLOOKUP(T827,Tableau!C:E,3,0)</f>
        <v>#N/A</v>
      </c>
      <c r="R827" s="130" t="e">
        <f>VLOOKUP(T827,Tableau!C:G,5,0)</f>
        <v>#N/A</v>
      </c>
      <c r="S827" s="131" t="str">
        <f t="shared" si="170"/>
        <v/>
      </c>
      <c r="T827" s="131" t="str">
        <f t="shared" si="171"/>
        <v/>
      </c>
    </row>
    <row r="828" spans="13:20" ht="14.25" customHeight="1" x14ac:dyDescent="0.15">
      <c r="M828" s="129" t="str">
        <f t="shared" si="166"/>
        <v/>
      </c>
      <c r="N828" s="129" t="str">
        <f t="shared" si="167"/>
        <v/>
      </c>
      <c r="O828" s="129" t="e">
        <f t="shared" si="168"/>
        <v>#VALUE!</v>
      </c>
      <c r="P828" s="130">
        <f t="shared" si="169"/>
        <v>0</v>
      </c>
      <c r="Q828" s="130" t="e">
        <f>VLOOKUP(T828,Tableau!C:E,3,0)</f>
        <v>#N/A</v>
      </c>
      <c r="R828" s="130" t="e">
        <f>VLOOKUP(T828,Tableau!C:G,5,0)</f>
        <v>#N/A</v>
      </c>
      <c r="S828" s="131" t="str">
        <f t="shared" si="170"/>
        <v/>
      </c>
      <c r="T828" s="131" t="str">
        <f t="shared" si="171"/>
        <v/>
      </c>
    </row>
    <row r="829" spans="13:20" ht="14.25" customHeight="1" x14ac:dyDescent="0.15">
      <c r="M829" s="129" t="str">
        <f t="shared" si="166"/>
        <v/>
      </c>
      <c r="N829" s="129" t="str">
        <f t="shared" si="167"/>
        <v/>
      </c>
      <c r="O829" s="129" t="e">
        <f t="shared" si="168"/>
        <v>#VALUE!</v>
      </c>
      <c r="P829" s="130">
        <f t="shared" si="169"/>
        <v>0</v>
      </c>
      <c r="Q829" s="130" t="e">
        <f>VLOOKUP(T829,Tableau!C:E,3,0)</f>
        <v>#N/A</v>
      </c>
      <c r="R829" s="130" t="e">
        <f>VLOOKUP(T829,Tableau!C:G,5,0)</f>
        <v>#N/A</v>
      </c>
      <c r="S829" s="131" t="str">
        <f t="shared" si="170"/>
        <v/>
      </c>
      <c r="T829" s="131" t="str">
        <f t="shared" si="171"/>
        <v/>
      </c>
    </row>
    <row r="830" spans="13:20" ht="14.25" customHeight="1" x14ac:dyDescent="0.15">
      <c r="M830" s="129" t="str">
        <f t="shared" si="166"/>
        <v/>
      </c>
      <c r="N830" s="129" t="str">
        <f t="shared" si="167"/>
        <v/>
      </c>
      <c r="O830" s="129" t="e">
        <f t="shared" si="168"/>
        <v>#VALUE!</v>
      </c>
      <c r="P830" s="130">
        <f t="shared" si="169"/>
        <v>0</v>
      </c>
      <c r="Q830" s="130" t="e">
        <f>VLOOKUP(T830,Tableau!C:E,3,0)</f>
        <v>#N/A</v>
      </c>
      <c r="R830" s="130" t="e">
        <f>VLOOKUP(T830,Tableau!C:G,5,0)</f>
        <v>#N/A</v>
      </c>
      <c r="S830" s="131" t="str">
        <f t="shared" si="170"/>
        <v/>
      </c>
      <c r="T830" s="131" t="str">
        <f t="shared" si="171"/>
        <v/>
      </c>
    </row>
    <row r="831" spans="13:20" ht="14.25" customHeight="1" x14ac:dyDescent="0.15">
      <c r="M831" s="129" t="str">
        <f t="shared" si="166"/>
        <v/>
      </c>
      <c r="N831" s="129" t="str">
        <f t="shared" si="167"/>
        <v/>
      </c>
      <c r="O831" s="129" t="e">
        <f t="shared" si="168"/>
        <v>#VALUE!</v>
      </c>
      <c r="P831" s="130">
        <f t="shared" si="169"/>
        <v>0</v>
      </c>
      <c r="Q831" s="130" t="e">
        <f>VLOOKUP(T831,Tableau!C:E,3,0)</f>
        <v>#N/A</v>
      </c>
      <c r="R831" s="130" t="e">
        <f>VLOOKUP(T831,Tableau!C:G,5,0)</f>
        <v>#N/A</v>
      </c>
      <c r="S831" s="131" t="str">
        <f t="shared" si="170"/>
        <v/>
      </c>
      <c r="T831" s="131" t="str">
        <f t="shared" si="171"/>
        <v/>
      </c>
    </row>
    <row r="832" spans="13:20" ht="14.25" customHeight="1" x14ac:dyDescent="0.15">
      <c r="M832" s="129" t="str">
        <f t="shared" si="166"/>
        <v/>
      </c>
      <c r="N832" s="129" t="str">
        <f t="shared" si="167"/>
        <v/>
      </c>
      <c r="O832" s="129" t="e">
        <f t="shared" si="168"/>
        <v>#VALUE!</v>
      </c>
      <c r="P832" s="130">
        <f t="shared" si="169"/>
        <v>0</v>
      </c>
      <c r="Q832" s="130" t="e">
        <f>VLOOKUP(T832,Tableau!C:E,3,0)</f>
        <v>#N/A</v>
      </c>
      <c r="R832" s="130" t="e">
        <f>VLOOKUP(T832,Tableau!C:G,5,0)</f>
        <v>#N/A</v>
      </c>
      <c r="S832" s="131" t="str">
        <f t="shared" si="170"/>
        <v/>
      </c>
      <c r="T832" s="131" t="str">
        <f t="shared" si="171"/>
        <v/>
      </c>
    </row>
    <row r="833" spans="13:20" ht="14.25" customHeight="1" x14ac:dyDescent="0.15">
      <c r="M833" s="129" t="str">
        <f t="shared" si="166"/>
        <v/>
      </c>
      <c r="N833" s="129" t="str">
        <f t="shared" si="167"/>
        <v/>
      </c>
      <c r="O833" s="129" t="e">
        <f t="shared" si="168"/>
        <v>#VALUE!</v>
      </c>
      <c r="P833" s="130">
        <f t="shared" si="169"/>
        <v>0</v>
      </c>
      <c r="Q833" s="130" t="e">
        <f>VLOOKUP(T833,Tableau!C:E,3,0)</f>
        <v>#N/A</v>
      </c>
      <c r="R833" s="130" t="e">
        <f>VLOOKUP(T833,Tableau!C:G,5,0)</f>
        <v>#N/A</v>
      </c>
      <c r="S833" s="131" t="str">
        <f t="shared" si="170"/>
        <v/>
      </c>
      <c r="T833" s="131" t="str">
        <f t="shared" si="171"/>
        <v/>
      </c>
    </row>
    <row r="834" spans="13:20" ht="14.25" customHeight="1" x14ac:dyDescent="0.15">
      <c r="M834" s="129" t="str">
        <f t="shared" si="166"/>
        <v/>
      </c>
      <c r="N834" s="129" t="str">
        <f t="shared" si="167"/>
        <v/>
      </c>
      <c r="O834" s="129" t="e">
        <f t="shared" si="168"/>
        <v>#VALUE!</v>
      </c>
      <c r="P834" s="130">
        <f t="shared" si="169"/>
        <v>0</v>
      </c>
      <c r="Q834" s="130" t="e">
        <f>VLOOKUP(T834,Tableau!C:E,3,0)</f>
        <v>#N/A</v>
      </c>
      <c r="R834" s="130" t="e">
        <f>VLOOKUP(T834,Tableau!C:G,5,0)</f>
        <v>#N/A</v>
      </c>
      <c r="S834" s="131" t="str">
        <f t="shared" si="170"/>
        <v/>
      </c>
      <c r="T834" s="131" t="str">
        <f t="shared" si="171"/>
        <v/>
      </c>
    </row>
    <row r="835" spans="13:20" ht="14.25" customHeight="1" x14ac:dyDescent="0.15">
      <c r="M835" s="129" t="str">
        <f t="shared" si="166"/>
        <v/>
      </c>
      <c r="N835" s="129" t="str">
        <f t="shared" si="167"/>
        <v/>
      </c>
      <c r="O835" s="129" t="e">
        <f t="shared" si="168"/>
        <v>#VALUE!</v>
      </c>
      <c r="P835" s="130">
        <f t="shared" si="169"/>
        <v>0</v>
      </c>
      <c r="Q835" s="130" t="e">
        <f>VLOOKUP(T835,Tableau!C:E,3,0)</f>
        <v>#N/A</v>
      </c>
      <c r="R835" s="130" t="e">
        <f>VLOOKUP(T835,Tableau!C:G,5,0)</f>
        <v>#N/A</v>
      </c>
      <c r="S835" s="131" t="str">
        <f t="shared" si="170"/>
        <v/>
      </c>
      <c r="T835" s="131" t="str">
        <f t="shared" si="171"/>
        <v/>
      </c>
    </row>
    <row r="836" spans="13:20" ht="14.25" customHeight="1" x14ac:dyDescent="0.15">
      <c r="M836" s="129" t="str">
        <f t="shared" si="166"/>
        <v/>
      </c>
      <c r="N836" s="129" t="str">
        <f t="shared" si="167"/>
        <v/>
      </c>
      <c r="O836" s="129" t="e">
        <f t="shared" si="168"/>
        <v>#VALUE!</v>
      </c>
      <c r="P836" s="130">
        <f t="shared" si="169"/>
        <v>0</v>
      </c>
      <c r="Q836" s="130" t="e">
        <f>VLOOKUP(T836,Tableau!C:E,3,0)</f>
        <v>#N/A</v>
      </c>
      <c r="R836" s="130" t="e">
        <f>VLOOKUP(T836,Tableau!C:G,5,0)</f>
        <v>#N/A</v>
      </c>
      <c r="S836" s="131" t="str">
        <f t="shared" si="170"/>
        <v/>
      </c>
      <c r="T836" s="131" t="str">
        <f t="shared" si="171"/>
        <v/>
      </c>
    </row>
    <row r="837" spans="13:20" ht="14.25" customHeight="1" x14ac:dyDescent="0.15">
      <c r="M837" s="129" t="str">
        <f t="shared" si="166"/>
        <v/>
      </c>
      <c r="N837" s="129" t="str">
        <f t="shared" si="167"/>
        <v/>
      </c>
      <c r="O837" s="129" t="e">
        <f t="shared" si="168"/>
        <v>#VALUE!</v>
      </c>
      <c r="P837" s="130">
        <f t="shared" si="169"/>
        <v>0</v>
      </c>
      <c r="Q837" s="130" t="e">
        <f>VLOOKUP(T837,Tableau!C:E,3,0)</f>
        <v>#N/A</v>
      </c>
      <c r="R837" s="130" t="e">
        <f>VLOOKUP(T837,Tableau!C:G,5,0)</f>
        <v>#N/A</v>
      </c>
      <c r="S837" s="131" t="str">
        <f t="shared" si="170"/>
        <v/>
      </c>
      <c r="T837" s="131" t="str">
        <f t="shared" si="171"/>
        <v/>
      </c>
    </row>
    <row r="838" spans="13:20" ht="14.25" customHeight="1" x14ac:dyDescent="0.15">
      <c r="M838" s="129" t="str">
        <f t="shared" si="166"/>
        <v/>
      </c>
      <c r="N838" s="129" t="str">
        <f t="shared" si="167"/>
        <v/>
      </c>
      <c r="O838" s="129" t="e">
        <f t="shared" si="168"/>
        <v>#VALUE!</v>
      </c>
      <c r="P838" s="130">
        <f t="shared" si="169"/>
        <v>0</v>
      </c>
      <c r="Q838" s="130" t="e">
        <f>VLOOKUP(T838,Tableau!C:E,3,0)</f>
        <v>#N/A</v>
      </c>
      <c r="R838" s="130" t="e">
        <f>VLOOKUP(T838,Tableau!C:G,5,0)</f>
        <v>#N/A</v>
      </c>
      <c r="S838" s="131" t="str">
        <f t="shared" si="170"/>
        <v/>
      </c>
      <c r="T838" s="131" t="str">
        <f t="shared" si="171"/>
        <v/>
      </c>
    </row>
    <row r="839" spans="13:20" ht="14.25" customHeight="1" x14ac:dyDescent="0.15">
      <c r="M839" s="129" t="str">
        <f t="shared" si="166"/>
        <v/>
      </c>
      <c r="N839" s="129" t="str">
        <f t="shared" si="167"/>
        <v/>
      </c>
      <c r="O839" s="129" t="e">
        <f t="shared" si="168"/>
        <v>#VALUE!</v>
      </c>
      <c r="P839" s="130">
        <f t="shared" si="169"/>
        <v>0</v>
      </c>
      <c r="Q839" s="130" t="e">
        <f>VLOOKUP(T839,Tableau!C:E,3,0)</f>
        <v>#N/A</v>
      </c>
      <c r="R839" s="130" t="e">
        <f>VLOOKUP(T839,Tableau!C:G,5,0)</f>
        <v>#N/A</v>
      </c>
      <c r="S839" s="131" t="str">
        <f t="shared" si="170"/>
        <v/>
      </c>
      <c r="T839" s="131" t="str">
        <f t="shared" si="171"/>
        <v/>
      </c>
    </row>
    <row r="840" spans="13:20" ht="14.25" customHeight="1" x14ac:dyDescent="0.15">
      <c r="M840" s="129" t="str">
        <f t="shared" si="166"/>
        <v/>
      </c>
      <c r="N840" s="129" t="str">
        <f t="shared" si="167"/>
        <v/>
      </c>
      <c r="O840" s="129" t="e">
        <f t="shared" si="168"/>
        <v>#VALUE!</v>
      </c>
      <c r="P840" s="130">
        <f t="shared" si="169"/>
        <v>0</v>
      </c>
      <c r="Q840" s="130" t="e">
        <f>VLOOKUP(T840,Tableau!C:E,3,0)</f>
        <v>#N/A</v>
      </c>
      <c r="R840" s="130" t="e">
        <f>VLOOKUP(T840,Tableau!C:G,5,0)</f>
        <v>#N/A</v>
      </c>
      <c r="S840" s="131" t="str">
        <f t="shared" si="170"/>
        <v/>
      </c>
      <c r="T840" s="131" t="str">
        <f t="shared" si="171"/>
        <v/>
      </c>
    </row>
    <row r="841" spans="13:20" ht="14.25" customHeight="1" x14ac:dyDescent="0.15">
      <c r="M841" s="129" t="str">
        <f t="shared" si="166"/>
        <v/>
      </c>
      <c r="N841" s="129" t="str">
        <f t="shared" si="167"/>
        <v/>
      </c>
      <c r="O841" s="129" t="e">
        <f t="shared" si="168"/>
        <v>#VALUE!</v>
      </c>
      <c r="P841" s="130">
        <f t="shared" si="169"/>
        <v>0</v>
      </c>
      <c r="Q841" s="130" t="e">
        <f>VLOOKUP(T841,Tableau!C:E,3,0)</f>
        <v>#N/A</v>
      </c>
      <c r="R841" s="130" t="e">
        <f>VLOOKUP(T841,Tableau!C:G,5,0)</f>
        <v>#N/A</v>
      </c>
      <c r="S841" s="131" t="str">
        <f t="shared" si="170"/>
        <v/>
      </c>
      <c r="T841" s="131" t="str">
        <f t="shared" si="171"/>
        <v/>
      </c>
    </row>
    <row r="842" spans="13:20" ht="14.25" customHeight="1" x14ac:dyDescent="0.15">
      <c r="M842" s="129" t="str">
        <f t="shared" si="166"/>
        <v/>
      </c>
      <c r="N842" s="129" t="str">
        <f t="shared" si="167"/>
        <v/>
      </c>
      <c r="O842" s="129" t="e">
        <f t="shared" si="168"/>
        <v>#VALUE!</v>
      </c>
      <c r="P842" s="130">
        <f t="shared" si="169"/>
        <v>0</v>
      </c>
      <c r="Q842" s="130" t="e">
        <f>VLOOKUP(T842,Tableau!C:E,3,0)</f>
        <v>#N/A</v>
      </c>
      <c r="R842" s="130" t="e">
        <f>VLOOKUP(T842,Tableau!C:G,5,0)</f>
        <v>#N/A</v>
      </c>
      <c r="S842" s="131" t="str">
        <f t="shared" si="170"/>
        <v/>
      </c>
      <c r="T842" s="131" t="str">
        <f t="shared" si="171"/>
        <v/>
      </c>
    </row>
    <row r="843" spans="13:20" ht="14.25" customHeight="1" x14ac:dyDescent="0.15">
      <c r="M843" s="129" t="str">
        <f t="shared" si="166"/>
        <v/>
      </c>
      <c r="N843" s="129" t="str">
        <f t="shared" si="167"/>
        <v/>
      </c>
      <c r="O843" s="129" t="e">
        <f t="shared" si="168"/>
        <v>#VALUE!</v>
      </c>
      <c r="P843" s="130">
        <f t="shared" si="169"/>
        <v>0</v>
      </c>
      <c r="Q843" s="130" t="e">
        <f>VLOOKUP(T843,Tableau!C:E,3,0)</f>
        <v>#N/A</v>
      </c>
      <c r="R843" s="130" t="e">
        <f>VLOOKUP(T843,Tableau!C:G,5,0)</f>
        <v>#N/A</v>
      </c>
      <c r="S843" s="131" t="str">
        <f t="shared" si="170"/>
        <v/>
      </c>
      <c r="T843" s="131" t="str">
        <f t="shared" si="171"/>
        <v/>
      </c>
    </row>
    <row r="844" spans="13:20" ht="14.25" customHeight="1" x14ac:dyDescent="0.15">
      <c r="M844" s="129" t="str">
        <f t="shared" si="166"/>
        <v/>
      </c>
      <c r="N844" s="129" t="str">
        <f t="shared" si="167"/>
        <v/>
      </c>
      <c r="O844" s="129" t="e">
        <f t="shared" si="168"/>
        <v>#VALUE!</v>
      </c>
      <c r="P844" s="130">
        <f t="shared" si="169"/>
        <v>0</v>
      </c>
      <c r="Q844" s="130" t="e">
        <f>VLOOKUP(T844,Tableau!C:E,3,0)</f>
        <v>#N/A</v>
      </c>
      <c r="R844" s="130" t="e">
        <f>VLOOKUP(T844,Tableau!C:G,5,0)</f>
        <v>#N/A</v>
      </c>
      <c r="S844" s="131" t="str">
        <f t="shared" si="170"/>
        <v/>
      </c>
      <c r="T844" s="131" t="str">
        <f t="shared" si="171"/>
        <v/>
      </c>
    </row>
    <row r="845" spans="13:20" ht="14.25" customHeight="1" x14ac:dyDescent="0.15">
      <c r="M845" s="129" t="str">
        <f t="shared" si="166"/>
        <v/>
      </c>
      <c r="N845" s="129" t="str">
        <f t="shared" si="167"/>
        <v/>
      </c>
      <c r="O845" s="129" t="e">
        <f t="shared" si="168"/>
        <v>#VALUE!</v>
      </c>
      <c r="P845" s="130">
        <f t="shared" si="169"/>
        <v>0</v>
      </c>
      <c r="Q845" s="130" t="e">
        <f>VLOOKUP(T845,Tableau!C:E,3,0)</f>
        <v>#N/A</v>
      </c>
      <c r="R845" s="130" t="e">
        <f>VLOOKUP(T845,Tableau!C:G,5,0)</f>
        <v>#N/A</v>
      </c>
      <c r="S845" s="131" t="str">
        <f t="shared" si="170"/>
        <v/>
      </c>
      <c r="T845" s="131" t="str">
        <f t="shared" si="171"/>
        <v/>
      </c>
    </row>
    <row r="846" spans="13:20" ht="14.25" customHeight="1" x14ac:dyDescent="0.15">
      <c r="M846" s="129" t="str">
        <f t="shared" si="166"/>
        <v/>
      </c>
      <c r="N846" s="129" t="str">
        <f t="shared" si="167"/>
        <v/>
      </c>
      <c r="O846" s="129" t="e">
        <f t="shared" si="168"/>
        <v>#VALUE!</v>
      </c>
      <c r="P846" s="130">
        <f t="shared" si="169"/>
        <v>0</v>
      </c>
      <c r="Q846" s="130" t="e">
        <f>VLOOKUP(T846,Tableau!C:E,3,0)</f>
        <v>#N/A</v>
      </c>
      <c r="R846" s="130" t="e">
        <f>VLOOKUP(T846,Tableau!C:G,5,0)</f>
        <v>#N/A</v>
      </c>
      <c r="S846" s="131" t="str">
        <f t="shared" si="170"/>
        <v/>
      </c>
      <c r="T846" s="131" t="str">
        <f t="shared" si="171"/>
        <v/>
      </c>
    </row>
    <row r="847" spans="13:20" ht="14.25" customHeight="1" x14ac:dyDescent="0.15">
      <c r="M847" s="129" t="str">
        <f t="shared" si="166"/>
        <v/>
      </c>
      <c r="N847" s="129" t="str">
        <f t="shared" si="167"/>
        <v/>
      </c>
      <c r="O847" s="129" t="e">
        <f t="shared" si="168"/>
        <v>#VALUE!</v>
      </c>
      <c r="P847" s="130">
        <f t="shared" si="169"/>
        <v>0</v>
      </c>
      <c r="Q847" s="130" t="e">
        <f>VLOOKUP(T847,Tableau!C:E,3,0)</f>
        <v>#N/A</v>
      </c>
      <c r="R847" s="130" t="e">
        <f>VLOOKUP(T847,Tableau!C:G,5,0)</f>
        <v>#N/A</v>
      </c>
      <c r="S847" s="131" t="str">
        <f t="shared" si="170"/>
        <v/>
      </c>
      <c r="T847" s="131" t="str">
        <f t="shared" si="171"/>
        <v/>
      </c>
    </row>
    <row r="848" spans="13:20" ht="14.25" customHeight="1" x14ac:dyDescent="0.15">
      <c r="M848" s="129" t="str">
        <f t="shared" si="166"/>
        <v/>
      </c>
      <c r="N848" s="129" t="str">
        <f t="shared" si="167"/>
        <v/>
      </c>
      <c r="O848" s="129" t="e">
        <f t="shared" si="168"/>
        <v>#VALUE!</v>
      </c>
      <c r="P848" s="130">
        <f t="shared" si="169"/>
        <v>0</v>
      </c>
      <c r="Q848" s="130" t="e">
        <f>VLOOKUP(T848,Tableau!C:E,3,0)</f>
        <v>#N/A</v>
      </c>
      <c r="R848" s="130" t="e">
        <f>VLOOKUP(T848,Tableau!C:G,5,0)</f>
        <v>#N/A</v>
      </c>
      <c r="S848" s="131" t="str">
        <f t="shared" si="170"/>
        <v/>
      </c>
      <c r="T848" s="131" t="str">
        <f t="shared" si="171"/>
        <v/>
      </c>
    </row>
    <row r="849" spans="13:20" ht="14.25" customHeight="1" x14ac:dyDescent="0.15">
      <c r="M849" s="129" t="str">
        <f t="shared" si="166"/>
        <v/>
      </c>
      <c r="N849" s="129" t="str">
        <f t="shared" si="167"/>
        <v/>
      </c>
      <c r="O849" s="129" t="e">
        <f t="shared" si="168"/>
        <v>#VALUE!</v>
      </c>
      <c r="P849" s="130">
        <f t="shared" si="169"/>
        <v>0</v>
      </c>
      <c r="Q849" s="130" t="e">
        <f>VLOOKUP(T849,Tableau!C:E,3,0)</f>
        <v>#N/A</v>
      </c>
      <c r="R849" s="130" t="e">
        <f>VLOOKUP(T849,Tableau!C:G,5,0)</f>
        <v>#N/A</v>
      </c>
      <c r="S849" s="131" t="str">
        <f t="shared" si="170"/>
        <v/>
      </c>
      <c r="T849" s="131" t="str">
        <f t="shared" si="171"/>
        <v/>
      </c>
    </row>
    <row r="850" spans="13:20" ht="14.25" customHeight="1" x14ac:dyDescent="0.15">
      <c r="M850" s="129" t="str">
        <f t="shared" si="166"/>
        <v/>
      </c>
      <c r="N850" s="129" t="str">
        <f t="shared" si="167"/>
        <v/>
      </c>
      <c r="O850" s="129" t="e">
        <f t="shared" si="168"/>
        <v>#VALUE!</v>
      </c>
      <c r="P850" s="130">
        <f t="shared" si="169"/>
        <v>0</v>
      </c>
      <c r="Q850" s="130" t="e">
        <f>VLOOKUP(T850,Tableau!C:E,3,0)</f>
        <v>#N/A</v>
      </c>
      <c r="R850" s="130" t="e">
        <f>VLOOKUP(T850,Tableau!C:G,5,0)</f>
        <v>#N/A</v>
      </c>
      <c r="S850" s="131" t="str">
        <f t="shared" si="170"/>
        <v/>
      </c>
      <c r="T850" s="131" t="str">
        <f t="shared" si="171"/>
        <v/>
      </c>
    </row>
    <row r="851" spans="13:20" ht="14.25" customHeight="1" x14ac:dyDescent="0.15">
      <c r="M851" s="129" t="str">
        <f t="shared" si="166"/>
        <v/>
      </c>
      <c r="N851" s="129" t="str">
        <f t="shared" si="167"/>
        <v/>
      </c>
      <c r="O851" s="129" t="e">
        <f t="shared" si="168"/>
        <v>#VALUE!</v>
      </c>
      <c r="P851" s="130">
        <f t="shared" si="169"/>
        <v>0</v>
      </c>
      <c r="Q851" s="130" t="e">
        <f>VLOOKUP(T851,Tableau!C:E,3,0)</f>
        <v>#N/A</v>
      </c>
      <c r="R851" s="130" t="e">
        <f>VLOOKUP(T851,Tableau!C:G,5,0)</f>
        <v>#N/A</v>
      </c>
      <c r="S851" s="131" t="str">
        <f t="shared" si="170"/>
        <v/>
      </c>
      <c r="T851" s="131" t="str">
        <f t="shared" si="171"/>
        <v/>
      </c>
    </row>
    <row r="852" spans="13:20" ht="14.25" customHeight="1" x14ac:dyDescent="0.15">
      <c r="M852" s="129" t="str">
        <f t="shared" si="166"/>
        <v/>
      </c>
      <c r="N852" s="129" t="str">
        <f t="shared" si="167"/>
        <v/>
      </c>
      <c r="O852" s="129" t="e">
        <f t="shared" si="168"/>
        <v>#VALUE!</v>
      </c>
      <c r="P852" s="130">
        <f t="shared" si="169"/>
        <v>0</v>
      </c>
      <c r="Q852" s="130" t="e">
        <f>VLOOKUP(T852,Tableau!C:E,3,0)</f>
        <v>#N/A</v>
      </c>
      <c r="R852" s="130" t="e">
        <f>VLOOKUP(T852,Tableau!C:G,5,0)</f>
        <v>#N/A</v>
      </c>
      <c r="S852" s="131" t="str">
        <f t="shared" si="170"/>
        <v/>
      </c>
      <c r="T852" s="131" t="str">
        <f t="shared" si="171"/>
        <v/>
      </c>
    </row>
    <row r="853" spans="13:20" ht="14.25" customHeight="1" x14ac:dyDescent="0.15">
      <c r="M853" s="129" t="str">
        <f t="shared" si="166"/>
        <v/>
      </c>
      <c r="N853" s="129" t="str">
        <f t="shared" si="167"/>
        <v/>
      </c>
      <c r="O853" s="129" t="e">
        <f t="shared" si="168"/>
        <v>#VALUE!</v>
      </c>
      <c r="P853" s="130">
        <f t="shared" si="169"/>
        <v>0</v>
      </c>
      <c r="Q853" s="130" t="e">
        <f>VLOOKUP(T853,Tableau!C:E,3,0)</f>
        <v>#N/A</v>
      </c>
      <c r="R853" s="130" t="e">
        <f>VLOOKUP(T853,Tableau!C:G,5,0)</f>
        <v>#N/A</v>
      </c>
      <c r="S853" s="131" t="str">
        <f t="shared" si="170"/>
        <v/>
      </c>
      <c r="T853" s="131" t="str">
        <f t="shared" si="171"/>
        <v/>
      </c>
    </row>
    <row r="854" spans="13:20" ht="14.25" customHeight="1" x14ac:dyDescent="0.15">
      <c r="M854" s="129" t="str">
        <f t="shared" si="166"/>
        <v/>
      </c>
      <c r="N854" s="129" t="str">
        <f t="shared" si="167"/>
        <v/>
      </c>
      <c r="O854" s="129" t="e">
        <f t="shared" si="168"/>
        <v>#VALUE!</v>
      </c>
      <c r="P854" s="130">
        <f t="shared" si="169"/>
        <v>0</v>
      </c>
      <c r="Q854" s="130" t="e">
        <f>VLOOKUP(T854,Tableau!C:E,3,0)</f>
        <v>#N/A</v>
      </c>
      <c r="R854" s="130" t="e">
        <f>VLOOKUP(T854,Tableau!C:G,5,0)</f>
        <v>#N/A</v>
      </c>
      <c r="S854" s="131" t="str">
        <f t="shared" si="170"/>
        <v/>
      </c>
      <c r="T854" s="131" t="str">
        <f t="shared" si="171"/>
        <v/>
      </c>
    </row>
    <row r="855" spans="13:20" ht="14.25" customHeight="1" x14ac:dyDescent="0.15">
      <c r="M855" s="129" t="str">
        <f t="shared" si="166"/>
        <v/>
      </c>
      <c r="N855" s="129" t="str">
        <f t="shared" si="167"/>
        <v/>
      </c>
      <c r="O855" s="129" t="e">
        <f t="shared" si="168"/>
        <v>#VALUE!</v>
      </c>
      <c r="P855" s="130">
        <f t="shared" si="169"/>
        <v>0</v>
      </c>
      <c r="Q855" s="130" t="e">
        <f>VLOOKUP(T855,Tableau!C:E,3,0)</f>
        <v>#N/A</v>
      </c>
      <c r="R855" s="130" t="e">
        <f>VLOOKUP(T855,Tableau!C:G,5,0)</f>
        <v>#N/A</v>
      </c>
      <c r="S855" s="131" t="str">
        <f t="shared" si="170"/>
        <v/>
      </c>
      <c r="T855" s="131" t="str">
        <f t="shared" si="171"/>
        <v/>
      </c>
    </row>
    <row r="856" spans="13:20" ht="14.25" customHeight="1" x14ac:dyDescent="0.15">
      <c r="M856" s="129" t="str">
        <f t="shared" si="166"/>
        <v/>
      </c>
      <c r="N856" s="129" t="str">
        <f t="shared" si="167"/>
        <v/>
      </c>
      <c r="O856" s="129" t="e">
        <f t="shared" si="168"/>
        <v>#VALUE!</v>
      </c>
      <c r="P856" s="130">
        <f t="shared" si="169"/>
        <v>0</v>
      </c>
      <c r="Q856" s="130" t="e">
        <f>VLOOKUP(T856,Tableau!C:E,3,0)</f>
        <v>#N/A</v>
      </c>
      <c r="R856" s="130" t="e">
        <f>VLOOKUP(T856,Tableau!C:G,5,0)</f>
        <v>#N/A</v>
      </c>
      <c r="S856" s="131" t="str">
        <f t="shared" si="170"/>
        <v/>
      </c>
      <c r="T856" s="131" t="str">
        <f t="shared" si="171"/>
        <v/>
      </c>
    </row>
    <row r="857" spans="13:20" ht="14.25" customHeight="1" x14ac:dyDescent="0.15">
      <c r="M857" s="129" t="str">
        <f t="shared" si="166"/>
        <v/>
      </c>
      <c r="N857" s="129" t="str">
        <f t="shared" si="167"/>
        <v/>
      </c>
      <c r="O857" s="129" t="e">
        <f t="shared" si="168"/>
        <v>#VALUE!</v>
      </c>
      <c r="P857" s="130">
        <f t="shared" si="169"/>
        <v>0</v>
      </c>
      <c r="Q857" s="130" t="e">
        <f>VLOOKUP(T857,Tableau!C:E,3,0)</f>
        <v>#N/A</v>
      </c>
      <c r="R857" s="130" t="e">
        <f>VLOOKUP(T857,Tableau!C:G,5,0)</f>
        <v>#N/A</v>
      </c>
      <c r="S857" s="131" t="str">
        <f t="shared" si="170"/>
        <v/>
      </c>
      <c r="T857" s="131" t="str">
        <f t="shared" si="171"/>
        <v/>
      </c>
    </row>
    <row r="858" spans="13:20" ht="14.25" customHeight="1" x14ac:dyDescent="0.15">
      <c r="M858" s="129" t="str">
        <f t="shared" si="166"/>
        <v/>
      </c>
      <c r="N858" s="129" t="str">
        <f t="shared" si="167"/>
        <v/>
      </c>
      <c r="O858" s="129" t="e">
        <f t="shared" si="168"/>
        <v>#VALUE!</v>
      </c>
      <c r="P858" s="130">
        <f t="shared" si="169"/>
        <v>0</v>
      </c>
      <c r="Q858" s="130" t="e">
        <f>VLOOKUP(T858,Tableau!C:E,3,0)</f>
        <v>#N/A</v>
      </c>
      <c r="R858" s="130" t="e">
        <f>VLOOKUP(T858,Tableau!C:G,5,0)</f>
        <v>#N/A</v>
      </c>
      <c r="S858" s="131" t="str">
        <f t="shared" si="170"/>
        <v/>
      </c>
      <c r="T858" s="131" t="str">
        <f t="shared" si="171"/>
        <v/>
      </c>
    </row>
    <row r="859" spans="13:20" ht="14.25" customHeight="1" x14ac:dyDescent="0.15">
      <c r="M859" s="129" t="str">
        <f t="shared" si="166"/>
        <v/>
      </c>
      <c r="N859" s="129" t="str">
        <f t="shared" si="167"/>
        <v/>
      </c>
      <c r="O859" s="129" t="e">
        <f t="shared" si="168"/>
        <v>#VALUE!</v>
      </c>
      <c r="P859" s="130">
        <f t="shared" si="169"/>
        <v>0</v>
      </c>
      <c r="Q859" s="130" t="e">
        <f>VLOOKUP(T859,Tableau!C:E,3,0)</f>
        <v>#N/A</v>
      </c>
      <c r="R859" s="130" t="e">
        <f>VLOOKUP(T859,Tableau!C:G,5,0)</f>
        <v>#N/A</v>
      </c>
      <c r="S859" s="131" t="str">
        <f t="shared" si="170"/>
        <v/>
      </c>
      <c r="T859" s="131" t="str">
        <f t="shared" si="171"/>
        <v/>
      </c>
    </row>
    <row r="860" spans="13:20" ht="14.25" customHeight="1" x14ac:dyDescent="0.15">
      <c r="M860" s="129" t="str">
        <f t="shared" si="166"/>
        <v/>
      </c>
      <c r="N860" s="129" t="str">
        <f t="shared" si="167"/>
        <v/>
      </c>
      <c r="O860" s="129" t="e">
        <f t="shared" si="168"/>
        <v>#VALUE!</v>
      </c>
      <c r="P860" s="130">
        <f t="shared" si="169"/>
        <v>0</v>
      </c>
      <c r="Q860" s="130" t="e">
        <f>VLOOKUP(T860,Tableau!C:E,3,0)</f>
        <v>#N/A</v>
      </c>
      <c r="R860" s="130" t="e">
        <f>VLOOKUP(T860,Tableau!C:G,5,0)</f>
        <v>#N/A</v>
      </c>
      <c r="S860" s="131" t="str">
        <f t="shared" si="170"/>
        <v/>
      </c>
      <c r="T860" s="131" t="str">
        <f t="shared" si="171"/>
        <v/>
      </c>
    </row>
    <row r="861" spans="13:20" ht="14.25" customHeight="1" x14ac:dyDescent="0.15">
      <c r="M861" s="129" t="str">
        <f t="shared" si="166"/>
        <v/>
      </c>
      <c r="N861" s="129" t="str">
        <f t="shared" si="167"/>
        <v/>
      </c>
      <c r="O861" s="129" t="e">
        <f t="shared" si="168"/>
        <v>#VALUE!</v>
      </c>
      <c r="P861" s="130">
        <f t="shared" si="169"/>
        <v>0</v>
      </c>
      <c r="Q861" s="130" t="e">
        <f>VLOOKUP(T861,Tableau!C:E,3,0)</f>
        <v>#N/A</v>
      </c>
      <c r="R861" s="130" t="e">
        <f>VLOOKUP(T861,Tableau!C:G,5,0)</f>
        <v>#N/A</v>
      </c>
      <c r="S861" s="131" t="str">
        <f t="shared" si="170"/>
        <v/>
      </c>
      <c r="T861" s="131" t="str">
        <f t="shared" si="171"/>
        <v/>
      </c>
    </row>
    <row r="862" spans="13:20" ht="14.25" customHeight="1" x14ac:dyDescent="0.15">
      <c r="M862" s="129" t="str">
        <f t="shared" si="166"/>
        <v/>
      </c>
      <c r="N862" s="129" t="str">
        <f t="shared" si="167"/>
        <v/>
      </c>
      <c r="O862" s="129" t="e">
        <f t="shared" si="168"/>
        <v>#VALUE!</v>
      </c>
      <c r="P862" s="130">
        <f t="shared" si="169"/>
        <v>0</v>
      </c>
      <c r="Q862" s="130" t="e">
        <f>VLOOKUP(T862,Tableau!C:E,3,0)</f>
        <v>#N/A</v>
      </c>
      <c r="R862" s="130" t="e">
        <f>VLOOKUP(T862,Tableau!C:G,5,0)</f>
        <v>#N/A</v>
      </c>
      <c r="S862" s="131" t="str">
        <f t="shared" si="170"/>
        <v/>
      </c>
      <c r="T862" s="131" t="str">
        <f t="shared" si="171"/>
        <v/>
      </c>
    </row>
    <row r="863" spans="13:20" ht="14.25" customHeight="1" x14ac:dyDescent="0.15">
      <c r="M863" s="129" t="str">
        <f t="shared" si="166"/>
        <v/>
      </c>
      <c r="N863" s="129" t="str">
        <f t="shared" si="167"/>
        <v/>
      </c>
      <c r="O863" s="129" t="e">
        <f t="shared" si="168"/>
        <v>#VALUE!</v>
      </c>
      <c r="P863" s="130">
        <f t="shared" si="169"/>
        <v>0</v>
      </c>
      <c r="Q863" s="130" t="e">
        <f>VLOOKUP(T863,Tableau!C:E,3,0)</f>
        <v>#N/A</v>
      </c>
      <c r="R863" s="130" t="e">
        <f>VLOOKUP(T863,Tableau!C:G,5,0)</f>
        <v>#N/A</v>
      </c>
      <c r="S863" s="131" t="str">
        <f t="shared" si="170"/>
        <v/>
      </c>
      <c r="T863" s="131" t="str">
        <f t="shared" si="171"/>
        <v/>
      </c>
    </row>
    <row r="864" spans="13:20" ht="14.25" customHeight="1" x14ac:dyDescent="0.15">
      <c r="M864" s="129" t="str">
        <f t="shared" si="166"/>
        <v/>
      </c>
      <c r="N864" s="129" t="str">
        <f t="shared" si="167"/>
        <v/>
      </c>
      <c r="O864" s="129" t="e">
        <f t="shared" si="168"/>
        <v>#VALUE!</v>
      </c>
      <c r="P864" s="130">
        <f t="shared" si="169"/>
        <v>0</v>
      </c>
      <c r="Q864" s="130" t="e">
        <f>VLOOKUP(T864,Tableau!C:E,3,0)</f>
        <v>#N/A</v>
      </c>
      <c r="R864" s="130" t="e">
        <f>VLOOKUP(T864,Tableau!C:G,5,0)</f>
        <v>#N/A</v>
      </c>
      <c r="S864" s="131" t="str">
        <f t="shared" si="170"/>
        <v/>
      </c>
      <c r="T864" s="131" t="str">
        <f t="shared" si="171"/>
        <v/>
      </c>
    </row>
    <row r="865" spans="13:20" ht="14.25" customHeight="1" x14ac:dyDescent="0.15">
      <c r="M865" s="129" t="str">
        <f t="shared" si="166"/>
        <v/>
      </c>
      <c r="N865" s="129" t="str">
        <f t="shared" si="167"/>
        <v/>
      </c>
      <c r="O865" s="129" t="e">
        <f t="shared" si="168"/>
        <v>#VALUE!</v>
      </c>
      <c r="P865" s="130">
        <f t="shared" si="169"/>
        <v>0</v>
      </c>
      <c r="Q865" s="130" t="e">
        <f>VLOOKUP(T865,Tableau!C:E,3,0)</f>
        <v>#N/A</v>
      </c>
      <c r="R865" s="130" t="e">
        <f>VLOOKUP(T865,Tableau!C:G,5,0)</f>
        <v>#N/A</v>
      </c>
      <c r="S865" s="131" t="str">
        <f t="shared" si="170"/>
        <v/>
      </c>
      <c r="T865" s="131" t="str">
        <f t="shared" si="171"/>
        <v/>
      </c>
    </row>
    <row r="866" spans="13:20" ht="14.25" customHeight="1" x14ac:dyDescent="0.15">
      <c r="M866" s="129" t="str">
        <f t="shared" si="166"/>
        <v/>
      </c>
      <c r="N866" s="129" t="str">
        <f t="shared" si="167"/>
        <v/>
      </c>
      <c r="O866" s="129" t="e">
        <f t="shared" si="168"/>
        <v>#VALUE!</v>
      </c>
      <c r="P866" s="130">
        <f t="shared" si="169"/>
        <v>0</v>
      </c>
      <c r="Q866" s="130" t="e">
        <f>VLOOKUP(T866,Tableau!C:E,3,0)</f>
        <v>#N/A</v>
      </c>
      <c r="R866" s="130" t="e">
        <f>VLOOKUP(T866,Tableau!C:G,5,0)</f>
        <v>#N/A</v>
      </c>
      <c r="S866" s="131" t="str">
        <f t="shared" si="170"/>
        <v/>
      </c>
      <c r="T866" s="131" t="str">
        <f t="shared" si="171"/>
        <v/>
      </c>
    </row>
    <row r="867" spans="13:20" ht="14.25" customHeight="1" x14ac:dyDescent="0.15">
      <c r="M867" s="129" t="str">
        <f t="shared" si="166"/>
        <v/>
      </c>
      <c r="N867" s="129" t="str">
        <f t="shared" si="167"/>
        <v/>
      </c>
      <c r="O867" s="129" t="e">
        <f t="shared" si="168"/>
        <v>#VALUE!</v>
      </c>
      <c r="P867" s="130">
        <f t="shared" si="169"/>
        <v>0</v>
      </c>
      <c r="Q867" s="130" t="e">
        <f>VLOOKUP(T867,Tableau!C:E,3,0)</f>
        <v>#N/A</v>
      </c>
      <c r="R867" s="130" t="e">
        <f>VLOOKUP(T867,Tableau!C:G,5,0)</f>
        <v>#N/A</v>
      </c>
      <c r="S867" s="131" t="str">
        <f t="shared" si="170"/>
        <v/>
      </c>
      <c r="T867" s="131" t="str">
        <f t="shared" si="171"/>
        <v/>
      </c>
    </row>
    <row r="868" spans="13:20" ht="14.25" customHeight="1" x14ac:dyDescent="0.15">
      <c r="M868" s="129" t="str">
        <f t="shared" si="166"/>
        <v/>
      </c>
      <c r="N868" s="129" t="str">
        <f t="shared" si="167"/>
        <v/>
      </c>
      <c r="O868" s="129" t="e">
        <f t="shared" si="168"/>
        <v>#VALUE!</v>
      </c>
      <c r="P868" s="130">
        <f t="shared" si="169"/>
        <v>0</v>
      </c>
      <c r="Q868" s="130" t="e">
        <f>VLOOKUP(T868,Tableau!C:E,3,0)</f>
        <v>#N/A</v>
      </c>
      <c r="R868" s="130" t="e">
        <f>VLOOKUP(T868,Tableau!C:G,5,0)</f>
        <v>#N/A</v>
      </c>
      <c r="S868" s="131" t="str">
        <f t="shared" si="170"/>
        <v/>
      </c>
      <c r="T868" s="131" t="str">
        <f t="shared" si="171"/>
        <v/>
      </c>
    </row>
    <row r="869" spans="13:20" ht="14.25" customHeight="1" x14ac:dyDescent="0.15">
      <c r="M869" s="129" t="str">
        <f t="shared" si="166"/>
        <v/>
      </c>
      <c r="N869" s="129" t="str">
        <f t="shared" si="167"/>
        <v/>
      </c>
      <c r="O869" s="129" t="e">
        <f t="shared" si="168"/>
        <v>#VALUE!</v>
      </c>
      <c r="P869" s="130">
        <f t="shared" si="169"/>
        <v>0</v>
      </c>
      <c r="Q869" s="130" t="e">
        <f>VLOOKUP(T869,Tableau!C:E,3,0)</f>
        <v>#N/A</v>
      </c>
      <c r="R869" s="130" t="e">
        <f>VLOOKUP(T869,Tableau!C:G,5,0)</f>
        <v>#N/A</v>
      </c>
      <c r="S869" s="131" t="str">
        <f t="shared" si="170"/>
        <v/>
      </c>
      <c r="T869" s="131" t="str">
        <f t="shared" si="171"/>
        <v/>
      </c>
    </row>
    <row r="870" spans="13:20" ht="14.25" customHeight="1" x14ac:dyDescent="0.15">
      <c r="M870" s="129" t="str">
        <f t="shared" si="166"/>
        <v/>
      </c>
      <c r="N870" s="129" t="str">
        <f t="shared" si="167"/>
        <v/>
      </c>
      <c r="O870" s="129" t="e">
        <f t="shared" si="168"/>
        <v>#VALUE!</v>
      </c>
      <c r="P870" s="130">
        <f t="shared" si="169"/>
        <v>0</v>
      </c>
      <c r="Q870" s="130" t="e">
        <f>VLOOKUP(T870,Tableau!C:E,3,0)</f>
        <v>#N/A</v>
      </c>
      <c r="R870" s="130" t="e">
        <f>VLOOKUP(T870,Tableau!C:G,5,0)</f>
        <v>#N/A</v>
      </c>
      <c r="S870" s="131" t="str">
        <f t="shared" si="170"/>
        <v/>
      </c>
      <c r="T870" s="131" t="str">
        <f t="shared" si="171"/>
        <v/>
      </c>
    </row>
    <row r="871" spans="13:20" ht="14.25" customHeight="1" x14ac:dyDescent="0.15">
      <c r="M871" s="129" t="str">
        <f t="shared" si="166"/>
        <v/>
      </c>
      <c r="N871" s="129" t="str">
        <f t="shared" si="167"/>
        <v/>
      </c>
      <c r="O871" s="129" t="e">
        <f t="shared" si="168"/>
        <v>#VALUE!</v>
      </c>
      <c r="P871" s="130">
        <f t="shared" si="169"/>
        <v>0</v>
      </c>
      <c r="Q871" s="130" t="e">
        <f>VLOOKUP(T871,Tableau!C:E,3,0)</f>
        <v>#N/A</v>
      </c>
      <c r="R871" s="130" t="e">
        <f>VLOOKUP(T871,Tableau!C:G,5,0)</f>
        <v>#N/A</v>
      </c>
      <c r="S871" s="131" t="str">
        <f t="shared" si="170"/>
        <v/>
      </c>
      <c r="T871" s="131" t="str">
        <f t="shared" si="171"/>
        <v/>
      </c>
    </row>
    <row r="872" spans="13:20" ht="14.25" customHeight="1" x14ac:dyDescent="0.15">
      <c r="M872" s="129" t="str">
        <f t="shared" si="166"/>
        <v/>
      </c>
      <c r="N872" s="129" t="str">
        <f t="shared" si="167"/>
        <v/>
      </c>
      <c r="O872" s="129" t="e">
        <f t="shared" si="168"/>
        <v>#VALUE!</v>
      </c>
      <c r="P872" s="130">
        <f t="shared" si="169"/>
        <v>0</v>
      </c>
      <c r="Q872" s="130" t="e">
        <f>VLOOKUP(T872,Tableau!C:E,3,0)</f>
        <v>#N/A</v>
      </c>
      <c r="R872" s="130" t="e">
        <f>VLOOKUP(T872,Tableau!C:G,5,0)</f>
        <v>#N/A</v>
      </c>
      <c r="S872" s="131" t="str">
        <f t="shared" si="170"/>
        <v/>
      </c>
      <c r="T872" s="131" t="str">
        <f t="shared" si="171"/>
        <v/>
      </c>
    </row>
    <row r="873" spans="13:20" ht="14.25" customHeight="1" x14ac:dyDescent="0.15">
      <c r="M873" s="129" t="str">
        <f t="shared" si="166"/>
        <v/>
      </c>
      <c r="N873" s="129" t="str">
        <f t="shared" si="167"/>
        <v/>
      </c>
      <c r="O873" s="129" t="e">
        <f t="shared" si="168"/>
        <v>#VALUE!</v>
      </c>
      <c r="P873" s="130">
        <f t="shared" si="169"/>
        <v>0</v>
      </c>
      <c r="Q873" s="130" t="e">
        <f>VLOOKUP(T873,Tableau!C:E,3,0)</f>
        <v>#N/A</v>
      </c>
      <c r="R873" s="130" t="e">
        <f>VLOOKUP(T873,Tableau!C:G,5,0)</f>
        <v>#N/A</v>
      </c>
      <c r="S873" s="131" t="str">
        <f t="shared" si="170"/>
        <v/>
      </c>
      <c r="T873" s="131" t="str">
        <f t="shared" si="171"/>
        <v/>
      </c>
    </row>
    <row r="874" spans="13:20" ht="14.25" customHeight="1" x14ac:dyDescent="0.15">
      <c r="M874" s="129" t="str">
        <f t="shared" si="166"/>
        <v/>
      </c>
      <c r="N874" s="129" t="str">
        <f t="shared" si="167"/>
        <v/>
      </c>
      <c r="O874" s="129" t="e">
        <f t="shared" si="168"/>
        <v>#VALUE!</v>
      </c>
      <c r="P874" s="130">
        <f t="shared" si="169"/>
        <v>0</v>
      </c>
      <c r="Q874" s="130" t="e">
        <f>VLOOKUP(T874,Tableau!C:E,3,0)</f>
        <v>#N/A</v>
      </c>
      <c r="R874" s="130" t="e">
        <f>VLOOKUP(T874,Tableau!C:G,5,0)</f>
        <v>#N/A</v>
      </c>
      <c r="S874" s="131" t="str">
        <f t="shared" si="170"/>
        <v/>
      </c>
      <c r="T874" s="131" t="str">
        <f t="shared" si="171"/>
        <v/>
      </c>
    </row>
    <row r="875" spans="13:20" ht="14.25" customHeight="1" x14ac:dyDescent="0.15">
      <c r="M875" s="129" t="str">
        <f t="shared" si="166"/>
        <v/>
      </c>
      <c r="N875" s="129" t="str">
        <f t="shared" si="167"/>
        <v/>
      </c>
      <c r="O875" s="129" t="e">
        <f t="shared" si="168"/>
        <v>#VALUE!</v>
      </c>
      <c r="P875" s="130">
        <f t="shared" si="169"/>
        <v>0</v>
      </c>
      <c r="Q875" s="130" t="e">
        <f>VLOOKUP(T875,Tableau!C:E,3,0)</f>
        <v>#N/A</v>
      </c>
      <c r="R875" s="130" t="e">
        <f>VLOOKUP(T875,Tableau!C:G,5,0)</f>
        <v>#N/A</v>
      </c>
      <c r="S875" s="131" t="str">
        <f t="shared" si="170"/>
        <v/>
      </c>
      <c r="T875" s="131" t="str">
        <f t="shared" si="171"/>
        <v/>
      </c>
    </row>
    <row r="876" spans="13:20" ht="14.25" customHeight="1" x14ac:dyDescent="0.15">
      <c r="M876" s="129" t="str">
        <f t="shared" si="166"/>
        <v/>
      </c>
      <c r="N876" s="129" t="str">
        <f t="shared" si="167"/>
        <v/>
      </c>
      <c r="O876" s="129" t="e">
        <f t="shared" si="168"/>
        <v>#VALUE!</v>
      </c>
      <c r="P876" s="130">
        <f t="shared" si="169"/>
        <v>0</v>
      </c>
      <c r="Q876" s="130" t="e">
        <f>VLOOKUP(T876,Tableau!C:E,3,0)</f>
        <v>#N/A</v>
      </c>
      <c r="R876" s="130" t="e">
        <f>VLOOKUP(T876,Tableau!C:G,5,0)</f>
        <v>#N/A</v>
      </c>
      <c r="S876" s="131" t="str">
        <f t="shared" si="170"/>
        <v/>
      </c>
      <c r="T876" s="131" t="str">
        <f t="shared" si="171"/>
        <v/>
      </c>
    </row>
    <row r="877" spans="13:20" ht="14.25" customHeight="1" x14ac:dyDescent="0.15">
      <c r="M877" s="129" t="str">
        <f t="shared" si="166"/>
        <v/>
      </c>
      <c r="N877" s="129" t="str">
        <f t="shared" si="167"/>
        <v/>
      </c>
      <c r="O877" s="129" t="e">
        <f t="shared" si="168"/>
        <v>#VALUE!</v>
      </c>
      <c r="P877" s="130">
        <f t="shared" si="169"/>
        <v>0</v>
      </c>
      <c r="Q877" s="130" t="e">
        <f>VLOOKUP(T877,Tableau!C:E,3,0)</f>
        <v>#N/A</v>
      </c>
      <c r="R877" s="130" t="e">
        <f>VLOOKUP(T877,Tableau!C:G,5,0)</f>
        <v>#N/A</v>
      </c>
      <c r="S877" s="131" t="str">
        <f t="shared" si="170"/>
        <v/>
      </c>
      <c r="T877" s="131" t="str">
        <f t="shared" si="171"/>
        <v/>
      </c>
    </row>
    <row r="878" spans="13:20" ht="14.25" customHeight="1" x14ac:dyDescent="0.15">
      <c r="M878" s="129" t="str">
        <f t="shared" si="166"/>
        <v/>
      </c>
      <c r="N878" s="129" t="str">
        <f t="shared" si="167"/>
        <v/>
      </c>
      <c r="O878" s="129" t="e">
        <f t="shared" si="168"/>
        <v>#VALUE!</v>
      </c>
      <c r="P878" s="130">
        <f t="shared" si="169"/>
        <v>0</v>
      </c>
      <c r="Q878" s="130" t="e">
        <f>VLOOKUP(T878,Tableau!C:E,3,0)</f>
        <v>#N/A</v>
      </c>
      <c r="R878" s="130" t="e">
        <f>VLOOKUP(T878,Tableau!C:G,5,0)</f>
        <v>#N/A</v>
      </c>
      <c r="S878" s="131" t="str">
        <f t="shared" si="170"/>
        <v/>
      </c>
      <c r="T878" s="131" t="str">
        <f t="shared" si="171"/>
        <v/>
      </c>
    </row>
    <row r="879" spans="13:20" ht="14.25" customHeight="1" x14ac:dyDescent="0.15">
      <c r="M879" s="129" t="str">
        <f t="shared" si="166"/>
        <v/>
      </c>
      <c r="N879" s="129" t="str">
        <f t="shared" si="167"/>
        <v/>
      </c>
      <c r="O879" s="129" t="e">
        <f t="shared" si="168"/>
        <v>#VALUE!</v>
      </c>
      <c r="P879" s="130">
        <f t="shared" si="169"/>
        <v>0</v>
      </c>
      <c r="Q879" s="130" t="e">
        <f>VLOOKUP(T879,Tableau!C:E,3,0)</f>
        <v>#N/A</v>
      </c>
      <c r="R879" s="130" t="e">
        <f>VLOOKUP(T879,Tableau!C:G,5,0)</f>
        <v>#N/A</v>
      </c>
      <c r="S879" s="131" t="str">
        <f t="shared" si="170"/>
        <v/>
      </c>
      <c r="T879" s="131" t="str">
        <f t="shared" si="171"/>
        <v/>
      </c>
    </row>
    <row r="880" spans="13:20" ht="14.25" customHeight="1" x14ac:dyDescent="0.15">
      <c r="M880" s="129" t="str">
        <f t="shared" si="166"/>
        <v/>
      </c>
      <c r="N880" s="129" t="str">
        <f t="shared" si="167"/>
        <v/>
      </c>
      <c r="O880" s="129" t="e">
        <f t="shared" si="168"/>
        <v>#VALUE!</v>
      </c>
      <c r="P880" s="130">
        <f t="shared" si="169"/>
        <v>0</v>
      </c>
      <c r="Q880" s="130" t="e">
        <f>VLOOKUP(T880,Tableau!C:E,3,0)</f>
        <v>#N/A</v>
      </c>
      <c r="R880" s="130" t="e">
        <f>VLOOKUP(T880,Tableau!C:G,5,0)</f>
        <v>#N/A</v>
      </c>
      <c r="S880" s="131" t="str">
        <f t="shared" si="170"/>
        <v/>
      </c>
      <c r="T880" s="131" t="str">
        <f t="shared" si="171"/>
        <v/>
      </c>
    </row>
    <row r="881" spans="13:20" ht="14.25" customHeight="1" x14ac:dyDescent="0.15">
      <c r="M881" s="129" t="str">
        <f t="shared" si="166"/>
        <v/>
      </c>
      <c r="N881" s="129" t="str">
        <f t="shared" si="167"/>
        <v/>
      </c>
      <c r="O881" s="129" t="e">
        <f t="shared" si="168"/>
        <v>#VALUE!</v>
      </c>
      <c r="P881" s="130">
        <f t="shared" si="169"/>
        <v>0</v>
      </c>
      <c r="Q881" s="130" t="e">
        <f>VLOOKUP(T881,Tableau!C:E,3,0)</f>
        <v>#N/A</v>
      </c>
      <c r="R881" s="130" t="e">
        <f>VLOOKUP(T881,Tableau!C:G,5,0)</f>
        <v>#N/A</v>
      </c>
      <c r="S881" s="131" t="str">
        <f t="shared" si="170"/>
        <v/>
      </c>
      <c r="T881" s="131" t="str">
        <f t="shared" si="171"/>
        <v/>
      </c>
    </row>
    <row r="882" spans="13:20" ht="14.25" customHeight="1" x14ac:dyDescent="0.15">
      <c r="M882" s="129" t="str">
        <f t="shared" si="166"/>
        <v/>
      </c>
      <c r="N882" s="129" t="str">
        <f t="shared" si="167"/>
        <v/>
      </c>
      <c r="O882" s="129" t="e">
        <f t="shared" si="168"/>
        <v>#VALUE!</v>
      </c>
      <c r="P882" s="130">
        <f t="shared" si="169"/>
        <v>0</v>
      </c>
      <c r="Q882" s="130" t="e">
        <f>VLOOKUP(T882,Tableau!C:E,3,0)</f>
        <v>#N/A</v>
      </c>
      <c r="R882" s="130" t="e">
        <f>VLOOKUP(T882,Tableau!C:G,5,0)</f>
        <v>#N/A</v>
      </c>
      <c r="S882" s="131" t="str">
        <f t="shared" si="170"/>
        <v/>
      </c>
      <c r="T882" s="131" t="str">
        <f t="shared" si="171"/>
        <v/>
      </c>
    </row>
    <row r="883" spans="13:20" ht="14.25" customHeight="1" x14ac:dyDescent="0.15">
      <c r="M883" s="129" t="str">
        <f t="shared" si="166"/>
        <v/>
      </c>
      <c r="N883" s="129" t="str">
        <f t="shared" si="167"/>
        <v/>
      </c>
      <c r="O883" s="129" t="e">
        <f t="shared" si="168"/>
        <v>#VALUE!</v>
      </c>
      <c r="P883" s="130">
        <f t="shared" si="169"/>
        <v>0</v>
      </c>
      <c r="Q883" s="130" t="e">
        <f>VLOOKUP(T883,Tableau!C:E,3,0)</f>
        <v>#N/A</v>
      </c>
      <c r="R883" s="130" t="e">
        <f>VLOOKUP(T883,Tableau!C:G,5,0)</f>
        <v>#N/A</v>
      </c>
      <c r="S883" s="131" t="str">
        <f t="shared" si="170"/>
        <v/>
      </c>
      <c r="T883" s="131" t="str">
        <f t="shared" si="171"/>
        <v/>
      </c>
    </row>
    <row r="884" spans="13:20" ht="14.25" customHeight="1" x14ac:dyDescent="0.15">
      <c r="M884" s="129" t="str">
        <f t="shared" si="166"/>
        <v/>
      </c>
      <c r="N884" s="129" t="str">
        <f t="shared" si="167"/>
        <v/>
      </c>
      <c r="O884" s="129" t="e">
        <f t="shared" si="168"/>
        <v>#VALUE!</v>
      </c>
      <c r="P884" s="130">
        <f t="shared" si="169"/>
        <v>0</v>
      </c>
      <c r="Q884" s="130" t="e">
        <f>VLOOKUP(T884,Tableau!C:E,3,0)</f>
        <v>#N/A</v>
      </c>
      <c r="R884" s="130" t="e">
        <f>VLOOKUP(T884,Tableau!C:G,5,0)</f>
        <v>#N/A</v>
      </c>
      <c r="S884" s="131" t="str">
        <f t="shared" si="170"/>
        <v/>
      </c>
      <c r="T884" s="131" t="str">
        <f t="shared" si="171"/>
        <v/>
      </c>
    </row>
    <row r="885" spans="13:20" ht="14.25" customHeight="1" x14ac:dyDescent="0.15">
      <c r="M885" s="129" t="str">
        <f t="shared" si="166"/>
        <v/>
      </c>
      <c r="N885" s="129" t="str">
        <f t="shared" si="167"/>
        <v/>
      </c>
      <c r="O885" s="129" t="e">
        <f t="shared" si="168"/>
        <v>#VALUE!</v>
      </c>
      <c r="P885" s="130">
        <f t="shared" si="169"/>
        <v>0</v>
      </c>
      <c r="Q885" s="130" t="e">
        <f>VLOOKUP(T885,Tableau!C:E,3,0)</f>
        <v>#N/A</v>
      </c>
      <c r="R885" s="130" t="e">
        <f>VLOOKUP(T885,Tableau!C:G,5,0)</f>
        <v>#N/A</v>
      </c>
      <c r="S885" s="131" t="str">
        <f t="shared" si="170"/>
        <v/>
      </c>
      <c r="T885" s="131" t="str">
        <f t="shared" si="171"/>
        <v/>
      </c>
    </row>
    <row r="886" spans="13:20" ht="14.25" customHeight="1" x14ac:dyDescent="0.15">
      <c r="M886" s="129" t="str">
        <f t="shared" ref="M886:M944" si="172">A886&amp;S886</f>
        <v/>
      </c>
      <c r="N886" s="129" t="str">
        <f t="shared" ref="N886:N944" si="173">LEFT(A886,4)</f>
        <v/>
      </c>
      <c r="O886" s="129" t="e">
        <f t="shared" ref="O886:O944" si="174">VALUE(RIGHT(A886,2))</f>
        <v>#VALUE!</v>
      </c>
      <c r="P886" s="130">
        <f t="shared" ref="P886:P944" si="175">F886+G886+H886</f>
        <v>0</v>
      </c>
      <c r="Q886" s="130" t="e">
        <f>VLOOKUP(T886,Tableau!C:E,3,0)</f>
        <v>#N/A</v>
      </c>
      <c r="R886" s="130" t="e">
        <f>VLOOKUP(T886,Tableau!C:G,5,0)</f>
        <v>#N/A</v>
      </c>
      <c r="S886" s="131" t="str">
        <f t="shared" ref="S886:S944" si="176">LEFT(D886,1)</f>
        <v/>
      </c>
      <c r="T886" s="131" t="str">
        <f t="shared" ref="T886:T944" si="177">LEFT(D886,3)</f>
        <v/>
      </c>
    </row>
    <row r="887" spans="13:20" ht="14.25" customHeight="1" x14ac:dyDescent="0.15">
      <c r="M887" s="129" t="str">
        <f t="shared" si="172"/>
        <v/>
      </c>
      <c r="N887" s="129" t="str">
        <f t="shared" si="173"/>
        <v/>
      </c>
      <c r="O887" s="129" t="e">
        <f t="shared" si="174"/>
        <v>#VALUE!</v>
      </c>
      <c r="P887" s="130">
        <f t="shared" si="175"/>
        <v>0</v>
      </c>
      <c r="Q887" s="130" t="e">
        <f>VLOOKUP(T887,Tableau!C:E,3,0)</f>
        <v>#N/A</v>
      </c>
      <c r="R887" s="130" t="e">
        <f>VLOOKUP(T887,Tableau!C:G,5,0)</f>
        <v>#N/A</v>
      </c>
      <c r="S887" s="131" t="str">
        <f t="shared" si="176"/>
        <v/>
      </c>
      <c r="T887" s="131" t="str">
        <f t="shared" si="177"/>
        <v/>
      </c>
    </row>
    <row r="888" spans="13:20" ht="14.25" customHeight="1" x14ac:dyDescent="0.15">
      <c r="M888" s="129" t="str">
        <f t="shared" si="172"/>
        <v/>
      </c>
      <c r="N888" s="129" t="str">
        <f t="shared" si="173"/>
        <v/>
      </c>
      <c r="O888" s="129" t="e">
        <f t="shared" si="174"/>
        <v>#VALUE!</v>
      </c>
      <c r="P888" s="130">
        <f t="shared" si="175"/>
        <v>0</v>
      </c>
      <c r="Q888" s="130" t="e">
        <f>VLOOKUP(T888,Tableau!C:E,3,0)</f>
        <v>#N/A</v>
      </c>
      <c r="R888" s="130" t="e">
        <f>VLOOKUP(T888,Tableau!C:G,5,0)</f>
        <v>#N/A</v>
      </c>
      <c r="S888" s="131" t="str">
        <f t="shared" si="176"/>
        <v/>
      </c>
      <c r="T888" s="131" t="str">
        <f t="shared" si="177"/>
        <v/>
      </c>
    </row>
    <row r="889" spans="13:20" ht="14.25" customHeight="1" x14ac:dyDescent="0.15">
      <c r="M889" s="129" t="str">
        <f t="shared" si="172"/>
        <v/>
      </c>
      <c r="N889" s="129" t="str">
        <f t="shared" si="173"/>
        <v/>
      </c>
      <c r="O889" s="129" t="e">
        <f t="shared" si="174"/>
        <v>#VALUE!</v>
      </c>
      <c r="P889" s="130">
        <f t="shared" si="175"/>
        <v>0</v>
      </c>
      <c r="Q889" s="130" t="e">
        <f>VLOOKUP(T889,Tableau!C:E,3,0)</f>
        <v>#N/A</v>
      </c>
      <c r="R889" s="130" t="e">
        <f>VLOOKUP(T889,Tableau!C:G,5,0)</f>
        <v>#N/A</v>
      </c>
      <c r="S889" s="131" t="str">
        <f t="shared" si="176"/>
        <v/>
      </c>
      <c r="T889" s="131" t="str">
        <f t="shared" si="177"/>
        <v/>
      </c>
    </row>
    <row r="890" spans="13:20" ht="14.25" customHeight="1" x14ac:dyDescent="0.15">
      <c r="M890" s="129" t="str">
        <f t="shared" si="172"/>
        <v/>
      </c>
      <c r="N890" s="129" t="str">
        <f t="shared" si="173"/>
        <v/>
      </c>
      <c r="O890" s="129" t="e">
        <f t="shared" si="174"/>
        <v>#VALUE!</v>
      </c>
      <c r="P890" s="130">
        <f t="shared" si="175"/>
        <v>0</v>
      </c>
      <c r="Q890" s="130" t="e">
        <f>VLOOKUP(T890,Tableau!C:E,3,0)</f>
        <v>#N/A</v>
      </c>
      <c r="R890" s="130" t="e">
        <f>VLOOKUP(T890,Tableau!C:G,5,0)</f>
        <v>#N/A</v>
      </c>
      <c r="S890" s="131" t="str">
        <f t="shared" si="176"/>
        <v/>
      </c>
      <c r="T890" s="131" t="str">
        <f t="shared" si="177"/>
        <v/>
      </c>
    </row>
    <row r="891" spans="13:20" ht="14.25" customHeight="1" x14ac:dyDescent="0.15">
      <c r="M891" s="129" t="str">
        <f t="shared" si="172"/>
        <v/>
      </c>
      <c r="N891" s="129" t="str">
        <f t="shared" si="173"/>
        <v/>
      </c>
      <c r="O891" s="129" t="e">
        <f t="shared" si="174"/>
        <v>#VALUE!</v>
      </c>
      <c r="P891" s="130">
        <f t="shared" si="175"/>
        <v>0</v>
      </c>
      <c r="Q891" s="130" t="e">
        <f>VLOOKUP(T891,Tableau!C:E,3,0)</f>
        <v>#N/A</v>
      </c>
      <c r="R891" s="130" t="e">
        <f>VLOOKUP(T891,Tableau!C:G,5,0)</f>
        <v>#N/A</v>
      </c>
      <c r="S891" s="131" t="str">
        <f t="shared" si="176"/>
        <v/>
      </c>
      <c r="T891" s="131" t="str">
        <f t="shared" si="177"/>
        <v/>
      </c>
    </row>
    <row r="892" spans="13:20" ht="14.25" customHeight="1" x14ac:dyDescent="0.15">
      <c r="M892" s="129" t="str">
        <f t="shared" si="172"/>
        <v/>
      </c>
      <c r="N892" s="129" t="str">
        <f t="shared" si="173"/>
        <v/>
      </c>
      <c r="O892" s="129" t="e">
        <f t="shared" si="174"/>
        <v>#VALUE!</v>
      </c>
      <c r="P892" s="130">
        <f t="shared" si="175"/>
        <v>0</v>
      </c>
      <c r="Q892" s="130" t="e">
        <f>VLOOKUP(T892,Tableau!C:E,3,0)</f>
        <v>#N/A</v>
      </c>
      <c r="R892" s="130" t="e">
        <f>VLOOKUP(T892,Tableau!C:G,5,0)</f>
        <v>#N/A</v>
      </c>
      <c r="S892" s="131" t="str">
        <f t="shared" si="176"/>
        <v/>
      </c>
      <c r="T892" s="131" t="str">
        <f t="shared" si="177"/>
        <v/>
      </c>
    </row>
    <row r="893" spans="13:20" ht="14.25" customHeight="1" x14ac:dyDescent="0.15">
      <c r="M893" s="129" t="str">
        <f t="shared" si="172"/>
        <v/>
      </c>
      <c r="N893" s="129" t="str">
        <f t="shared" si="173"/>
        <v/>
      </c>
      <c r="O893" s="129" t="e">
        <f t="shared" si="174"/>
        <v>#VALUE!</v>
      </c>
      <c r="P893" s="130">
        <f t="shared" si="175"/>
        <v>0</v>
      </c>
      <c r="Q893" s="130" t="e">
        <f>VLOOKUP(T893,Tableau!C:E,3,0)</f>
        <v>#N/A</v>
      </c>
      <c r="R893" s="130" t="e">
        <f>VLOOKUP(T893,Tableau!C:G,5,0)</f>
        <v>#N/A</v>
      </c>
      <c r="S893" s="131" t="str">
        <f t="shared" si="176"/>
        <v/>
      </c>
      <c r="T893" s="131" t="str">
        <f t="shared" si="177"/>
        <v/>
      </c>
    </row>
    <row r="894" spans="13:20" ht="14.25" customHeight="1" x14ac:dyDescent="0.15">
      <c r="M894" s="129" t="str">
        <f t="shared" si="172"/>
        <v/>
      </c>
      <c r="N894" s="129" t="str">
        <f t="shared" si="173"/>
        <v/>
      </c>
      <c r="O894" s="129" t="e">
        <f t="shared" si="174"/>
        <v>#VALUE!</v>
      </c>
      <c r="P894" s="130">
        <f t="shared" si="175"/>
        <v>0</v>
      </c>
      <c r="Q894" s="130" t="e">
        <f>VLOOKUP(T894,Tableau!C:E,3,0)</f>
        <v>#N/A</v>
      </c>
      <c r="R894" s="130" t="e">
        <f>VLOOKUP(T894,Tableau!C:G,5,0)</f>
        <v>#N/A</v>
      </c>
      <c r="S894" s="131" t="str">
        <f t="shared" si="176"/>
        <v/>
      </c>
      <c r="T894" s="131" t="str">
        <f t="shared" si="177"/>
        <v/>
      </c>
    </row>
    <row r="895" spans="13:20" ht="14.25" customHeight="1" x14ac:dyDescent="0.15">
      <c r="M895" s="129" t="str">
        <f t="shared" si="172"/>
        <v/>
      </c>
      <c r="N895" s="129" t="str">
        <f t="shared" si="173"/>
        <v/>
      </c>
      <c r="O895" s="129" t="e">
        <f t="shared" si="174"/>
        <v>#VALUE!</v>
      </c>
      <c r="P895" s="130">
        <f t="shared" si="175"/>
        <v>0</v>
      </c>
      <c r="Q895" s="130" t="e">
        <f>VLOOKUP(T895,Tableau!C:E,3,0)</f>
        <v>#N/A</v>
      </c>
      <c r="R895" s="130" t="e">
        <f>VLOOKUP(T895,Tableau!C:G,5,0)</f>
        <v>#N/A</v>
      </c>
      <c r="S895" s="131" t="str">
        <f t="shared" si="176"/>
        <v/>
      </c>
      <c r="T895" s="131" t="str">
        <f t="shared" si="177"/>
        <v/>
      </c>
    </row>
    <row r="896" spans="13:20" ht="14.25" customHeight="1" x14ac:dyDescent="0.15">
      <c r="M896" s="129" t="str">
        <f t="shared" si="172"/>
        <v/>
      </c>
      <c r="N896" s="129" t="str">
        <f t="shared" si="173"/>
        <v/>
      </c>
      <c r="O896" s="129" t="e">
        <f t="shared" si="174"/>
        <v>#VALUE!</v>
      </c>
      <c r="P896" s="130">
        <f t="shared" si="175"/>
        <v>0</v>
      </c>
      <c r="Q896" s="130" t="e">
        <f>VLOOKUP(T896,Tableau!C:E,3,0)</f>
        <v>#N/A</v>
      </c>
      <c r="R896" s="130" t="e">
        <f>VLOOKUP(T896,Tableau!C:G,5,0)</f>
        <v>#N/A</v>
      </c>
      <c r="S896" s="131" t="str">
        <f t="shared" si="176"/>
        <v/>
      </c>
      <c r="T896" s="131" t="str">
        <f t="shared" si="177"/>
        <v/>
      </c>
    </row>
    <row r="897" spans="13:20" ht="14.25" customHeight="1" x14ac:dyDescent="0.15">
      <c r="M897" s="129" t="str">
        <f t="shared" si="172"/>
        <v/>
      </c>
      <c r="N897" s="129" t="str">
        <f t="shared" si="173"/>
        <v/>
      </c>
      <c r="O897" s="129" t="e">
        <f t="shared" si="174"/>
        <v>#VALUE!</v>
      </c>
      <c r="P897" s="130">
        <f t="shared" si="175"/>
        <v>0</v>
      </c>
      <c r="Q897" s="130" t="e">
        <f>VLOOKUP(T897,Tableau!C:E,3,0)</f>
        <v>#N/A</v>
      </c>
      <c r="R897" s="130" t="e">
        <f>VLOOKUP(T897,Tableau!C:G,5,0)</f>
        <v>#N/A</v>
      </c>
      <c r="S897" s="131" t="str">
        <f t="shared" si="176"/>
        <v/>
      </c>
      <c r="T897" s="131" t="str">
        <f t="shared" si="177"/>
        <v/>
      </c>
    </row>
    <row r="898" spans="13:20" ht="14.25" customHeight="1" x14ac:dyDescent="0.15">
      <c r="M898" s="129" t="str">
        <f t="shared" si="172"/>
        <v/>
      </c>
      <c r="N898" s="129" t="str">
        <f t="shared" si="173"/>
        <v/>
      </c>
      <c r="O898" s="129" t="e">
        <f t="shared" si="174"/>
        <v>#VALUE!</v>
      </c>
      <c r="P898" s="130">
        <f t="shared" si="175"/>
        <v>0</v>
      </c>
      <c r="Q898" s="130" t="e">
        <f>VLOOKUP(T898,Tableau!C:E,3,0)</f>
        <v>#N/A</v>
      </c>
      <c r="R898" s="130" t="e">
        <f>VLOOKUP(T898,Tableau!C:G,5,0)</f>
        <v>#N/A</v>
      </c>
      <c r="S898" s="131" t="str">
        <f t="shared" si="176"/>
        <v/>
      </c>
      <c r="T898" s="131" t="str">
        <f t="shared" si="177"/>
        <v/>
      </c>
    </row>
    <row r="899" spans="13:20" ht="14.25" customHeight="1" x14ac:dyDescent="0.15">
      <c r="M899" s="129" t="str">
        <f t="shared" si="172"/>
        <v/>
      </c>
      <c r="N899" s="129" t="str">
        <f t="shared" si="173"/>
        <v/>
      </c>
      <c r="O899" s="129" t="e">
        <f t="shared" si="174"/>
        <v>#VALUE!</v>
      </c>
      <c r="P899" s="130">
        <f t="shared" si="175"/>
        <v>0</v>
      </c>
      <c r="Q899" s="130" t="e">
        <f>VLOOKUP(T899,Tableau!C:E,3,0)</f>
        <v>#N/A</v>
      </c>
      <c r="R899" s="130" t="e">
        <f>VLOOKUP(T899,Tableau!C:G,5,0)</f>
        <v>#N/A</v>
      </c>
      <c r="S899" s="131" t="str">
        <f t="shared" si="176"/>
        <v/>
      </c>
      <c r="T899" s="131" t="str">
        <f t="shared" si="177"/>
        <v/>
      </c>
    </row>
    <row r="900" spans="13:20" ht="14.25" customHeight="1" x14ac:dyDescent="0.15">
      <c r="M900" s="129" t="str">
        <f t="shared" si="172"/>
        <v/>
      </c>
      <c r="N900" s="129" t="str">
        <f t="shared" si="173"/>
        <v/>
      </c>
      <c r="O900" s="129" t="e">
        <f t="shared" si="174"/>
        <v>#VALUE!</v>
      </c>
      <c r="P900" s="130">
        <f t="shared" si="175"/>
        <v>0</v>
      </c>
      <c r="Q900" s="130" t="e">
        <f>VLOOKUP(T900,Tableau!C:E,3,0)</f>
        <v>#N/A</v>
      </c>
      <c r="R900" s="130" t="e">
        <f>VLOOKUP(T900,Tableau!C:G,5,0)</f>
        <v>#N/A</v>
      </c>
      <c r="S900" s="131" t="str">
        <f t="shared" si="176"/>
        <v/>
      </c>
      <c r="T900" s="131" t="str">
        <f t="shared" si="177"/>
        <v/>
      </c>
    </row>
    <row r="901" spans="13:20" ht="14.25" customHeight="1" x14ac:dyDescent="0.15">
      <c r="M901" s="129" t="str">
        <f t="shared" si="172"/>
        <v/>
      </c>
      <c r="N901" s="129" t="str">
        <f t="shared" si="173"/>
        <v/>
      </c>
      <c r="O901" s="129" t="e">
        <f t="shared" si="174"/>
        <v>#VALUE!</v>
      </c>
      <c r="P901" s="130">
        <f t="shared" si="175"/>
        <v>0</v>
      </c>
      <c r="Q901" s="130" t="e">
        <f>VLOOKUP(T901,Tableau!C:E,3,0)</f>
        <v>#N/A</v>
      </c>
      <c r="R901" s="130" t="e">
        <f>VLOOKUP(T901,Tableau!C:G,5,0)</f>
        <v>#N/A</v>
      </c>
      <c r="S901" s="131" t="str">
        <f t="shared" si="176"/>
        <v/>
      </c>
      <c r="T901" s="131" t="str">
        <f t="shared" si="177"/>
        <v/>
      </c>
    </row>
    <row r="902" spans="13:20" ht="14.25" customHeight="1" x14ac:dyDescent="0.15">
      <c r="M902" s="129" t="str">
        <f t="shared" si="172"/>
        <v/>
      </c>
      <c r="N902" s="129" t="str">
        <f t="shared" si="173"/>
        <v/>
      </c>
      <c r="O902" s="129" t="e">
        <f t="shared" si="174"/>
        <v>#VALUE!</v>
      </c>
      <c r="P902" s="130">
        <f t="shared" si="175"/>
        <v>0</v>
      </c>
      <c r="Q902" s="130" t="e">
        <f>VLOOKUP(T902,Tableau!C:E,3,0)</f>
        <v>#N/A</v>
      </c>
      <c r="R902" s="130" t="e">
        <f>VLOOKUP(T902,Tableau!C:G,5,0)</f>
        <v>#N/A</v>
      </c>
      <c r="S902" s="131" t="str">
        <f t="shared" si="176"/>
        <v/>
      </c>
      <c r="T902" s="131" t="str">
        <f t="shared" si="177"/>
        <v/>
      </c>
    </row>
    <row r="903" spans="13:20" ht="14.25" customHeight="1" x14ac:dyDescent="0.15">
      <c r="M903" s="129" t="str">
        <f t="shared" si="172"/>
        <v/>
      </c>
      <c r="N903" s="129" t="str">
        <f t="shared" si="173"/>
        <v/>
      </c>
      <c r="O903" s="129" t="e">
        <f t="shared" si="174"/>
        <v>#VALUE!</v>
      </c>
      <c r="P903" s="130">
        <f t="shared" si="175"/>
        <v>0</v>
      </c>
      <c r="Q903" s="130" t="e">
        <f>VLOOKUP(T903,Tableau!C:E,3,0)</f>
        <v>#N/A</v>
      </c>
      <c r="R903" s="130" t="e">
        <f>VLOOKUP(T903,Tableau!C:G,5,0)</f>
        <v>#N/A</v>
      </c>
      <c r="S903" s="131" t="str">
        <f t="shared" si="176"/>
        <v/>
      </c>
      <c r="T903" s="131" t="str">
        <f t="shared" si="177"/>
        <v/>
      </c>
    </row>
    <row r="904" spans="13:20" ht="14.25" customHeight="1" x14ac:dyDescent="0.15">
      <c r="M904" s="129" t="str">
        <f t="shared" si="172"/>
        <v/>
      </c>
      <c r="N904" s="129" t="str">
        <f t="shared" si="173"/>
        <v/>
      </c>
      <c r="O904" s="129" t="e">
        <f t="shared" si="174"/>
        <v>#VALUE!</v>
      </c>
      <c r="P904" s="130">
        <f t="shared" si="175"/>
        <v>0</v>
      </c>
      <c r="Q904" s="130" t="e">
        <f>VLOOKUP(T904,Tableau!C:E,3,0)</f>
        <v>#N/A</v>
      </c>
      <c r="R904" s="130" t="e">
        <f>VLOOKUP(T904,Tableau!C:G,5,0)</f>
        <v>#N/A</v>
      </c>
      <c r="S904" s="131" t="str">
        <f t="shared" si="176"/>
        <v/>
      </c>
      <c r="T904" s="131" t="str">
        <f t="shared" si="177"/>
        <v/>
      </c>
    </row>
    <row r="905" spans="13:20" ht="14.25" customHeight="1" x14ac:dyDescent="0.15">
      <c r="M905" s="129" t="str">
        <f t="shared" si="172"/>
        <v/>
      </c>
      <c r="N905" s="129" t="str">
        <f t="shared" si="173"/>
        <v/>
      </c>
      <c r="O905" s="129" t="e">
        <f t="shared" si="174"/>
        <v>#VALUE!</v>
      </c>
      <c r="P905" s="130">
        <f t="shared" si="175"/>
        <v>0</v>
      </c>
      <c r="Q905" s="130" t="e">
        <f>VLOOKUP(T905,Tableau!C:E,3,0)</f>
        <v>#N/A</v>
      </c>
      <c r="R905" s="130" t="e">
        <f>VLOOKUP(T905,Tableau!C:G,5,0)</f>
        <v>#N/A</v>
      </c>
      <c r="S905" s="131" t="str">
        <f t="shared" si="176"/>
        <v/>
      </c>
      <c r="T905" s="131" t="str">
        <f t="shared" si="177"/>
        <v/>
      </c>
    </row>
    <row r="906" spans="13:20" ht="14.25" customHeight="1" x14ac:dyDescent="0.15">
      <c r="M906" s="129" t="str">
        <f t="shared" si="172"/>
        <v/>
      </c>
      <c r="N906" s="129" t="str">
        <f t="shared" si="173"/>
        <v/>
      </c>
      <c r="O906" s="129" t="e">
        <f t="shared" si="174"/>
        <v>#VALUE!</v>
      </c>
      <c r="P906" s="130">
        <f t="shared" si="175"/>
        <v>0</v>
      </c>
      <c r="Q906" s="130" t="e">
        <f>VLOOKUP(T906,Tableau!C:E,3,0)</f>
        <v>#N/A</v>
      </c>
      <c r="R906" s="130" t="e">
        <f>VLOOKUP(T906,Tableau!C:G,5,0)</f>
        <v>#N/A</v>
      </c>
      <c r="S906" s="131" t="str">
        <f t="shared" si="176"/>
        <v/>
      </c>
      <c r="T906" s="131" t="str">
        <f t="shared" si="177"/>
        <v/>
      </c>
    </row>
    <row r="907" spans="13:20" ht="14.25" customHeight="1" x14ac:dyDescent="0.15">
      <c r="M907" s="129" t="str">
        <f t="shared" si="172"/>
        <v/>
      </c>
      <c r="N907" s="129" t="str">
        <f t="shared" si="173"/>
        <v/>
      </c>
      <c r="O907" s="129" t="e">
        <f t="shared" si="174"/>
        <v>#VALUE!</v>
      </c>
      <c r="P907" s="130">
        <f t="shared" si="175"/>
        <v>0</v>
      </c>
      <c r="Q907" s="130" t="e">
        <f>VLOOKUP(T907,Tableau!C:E,3,0)</f>
        <v>#N/A</v>
      </c>
      <c r="R907" s="130" t="e">
        <f>VLOOKUP(T907,Tableau!C:G,5,0)</f>
        <v>#N/A</v>
      </c>
      <c r="S907" s="131" t="str">
        <f t="shared" si="176"/>
        <v/>
      </c>
      <c r="T907" s="131" t="str">
        <f t="shared" si="177"/>
        <v/>
      </c>
    </row>
    <row r="908" spans="13:20" ht="14.25" customHeight="1" x14ac:dyDescent="0.15">
      <c r="M908" s="129" t="str">
        <f t="shared" si="172"/>
        <v/>
      </c>
      <c r="N908" s="129" t="str">
        <f t="shared" si="173"/>
        <v/>
      </c>
      <c r="O908" s="129" t="e">
        <f t="shared" si="174"/>
        <v>#VALUE!</v>
      </c>
      <c r="P908" s="130">
        <f t="shared" si="175"/>
        <v>0</v>
      </c>
      <c r="Q908" s="130" t="e">
        <f>VLOOKUP(T908,Tableau!C:E,3,0)</f>
        <v>#N/A</v>
      </c>
      <c r="R908" s="130" t="e">
        <f>VLOOKUP(T908,Tableau!C:G,5,0)</f>
        <v>#N/A</v>
      </c>
      <c r="S908" s="131" t="str">
        <f t="shared" si="176"/>
        <v/>
      </c>
      <c r="T908" s="131" t="str">
        <f t="shared" si="177"/>
        <v/>
      </c>
    </row>
    <row r="909" spans="13:20" ht="14.25" customHeight="1" x14ac:dyDescent="0.15">
      <c r="M909" s="129" t="str">
        <f t="shared" si="172"/>
        <v/>
      </c>
      <c r="N909" s="129" t="str">
        <f t="shared" si="173"/>
        <v/>
      </c>
      <c r="O909" s="129" t="e">
        <f t="shared" si="174"/>
        <v>#VALUE!</v>
      </c>
      <c r="P909" s="130">
        <f t="shared" si="175"/>
        <v>0</v>
      </c>
      <c r="Q909" s="130" t="e">
        <f>VLOOKUP(T909,Tableau!C:E,3,0)</f>
        <v>#N/A</v>
      </c>
      <c r="R909" s="130" t="e">
        <f>VLOOKUP(T909,Tableau!C:G,5,0)</f>
        <v>#N/A</v>
      </c>
      <c r="S909" s="131" t="str">
        <f t="shared" si="176"/>
        <v/>
      </c>
      <c r="T909" s="131" t="str">
        <f t="shared" si="177"/>
        <v/>
      </c>
    </row>
    <row r="910" spans="13:20" ht="14.25" customHeight="1" x14ac:dyDescent="0.15">
      <c r="M910" s="129" t="str">
        <f t="shared" si="172"/>
        <v/>
      </c>
      <c r="N910" s="129" t="str">
        <f t="shared" si="173"/>
        <v/>
      </c>
      <c r="O910" s="129" t="e">
        <f t="shared" si="174"/>
        <v>#VALUE!</v>
      </c>
      <c r="P910" s="130">
        <f t="shared" si="175"/>
        <v>0</v>
      </c>
      <c r="Q910" s="130" t="e">
        <f>VLOOKUP(T910,Tableau!C:E,3,0)</f>
        <v>#N/A</v>
      </c>
      <c r="R910" s="130" t="e">
        <f>VLOOKUP(T910,Tableau!C:G,5,0)</f>
        <v>#N/A</v>
      </c>
      <c r="S910" s="131" t="str">
        <f t="shared" si="176"/>
        <v/>
      </c>
      <c r="T910" s="131" t="str">
        <f t="shared" si="177"/>
        <v/>
      </c>
    </row>
    <row r="911" spans="13:20" ht="14.25" customHeight="1" x14ac:dyDescent="0.15">
      <c r="M911" s="129" t="str">
        <f t="shared" si="172"/>
        <v/>
      </c>
      <c r="N911" s="129" t="str">
        <f t="shared" si="173"/>
        <v/>
      </c>
      <c r="O911" s="129" t="e">
        <f t="shared" si="174"/>
        <v>#VALUE!</v>
      </c>
      <c r="P911" s="130">
        <f t="shared" si="175"/>
        <v>0</v>
      </c>
      <c r="Q911" s="130" t="e">
        <f>VLOOKUP(T911,Tableau!C:E,3,0)</f>
        <v>#N/A</v>
      </c>
      <c r="R911" s="130" t="e">
        <f>VLOOKUP(T911,Tableau!C:G,5,0)</f>
        <v>#N/A</v>
      </c>
      <c r="S911" s="131" t="str">
        <f t="shared" si="176"/>
        <v/>
      </c>
      <c r="T911" s="131" t="str">
        <f t="shared" si="177"/>
        <v/>
      </c>
    </row>
    <row r="912" spans="13:20" ht="14.25" customHeight="1" x14ac:dyDescent="0.15">
      <c r="M912" s="129" t="str">
        <f t="shared" si="172"/>
        <v/>
      </c>
      <c r="N912" s="129" t="str">
        <f t="shared" si="173"/>
        <v/>
      </c>
      <c r="O912" s="129" t="e">
        <f t="shared" si="174"/>
        <v>#VALUE!</v>
      </c>
      <c r="P912" s="130">
        <f t="shared" si="175"/>
        <v>0</v>
      </c>
      <c r="Q912" s="130" t="e">
        <f>VLOOKUP(T912,Tableau!C:E,3,0)</f>
        <v>#N/A</v>
      </c>
      <c r="R912" s="130" t="e">
        <f>VLOOKUP(T912,Tableau!C:G,5,0)</f>
        <v>#N/A</v>
      </c>
      <c r="S912" s="131" t="str">
        <f t="shared" si="176"/>
        <v/>
      </c>
      <c r="T912" s="131" t="str">
        <f t="shared" si="177"/>
        <v/>
      </c>
    </row>
    <row r="913" spans="13:20" ht="14.25" customHeight="1" x14ac:dyDescent="0.15">
      <c r="M913" s="129" t="str">
        <f t="shared" si="172"/>
        <v/>
      </c>
      <c r="N913" s="129" t="str">
        <f t="shared" si="173"/>
        <v/>
      </c>
      <c r="O913" s="129" t="e">
        <f t="shared" si="174"/>
        <v>#VALUE!</v>
      </c>
      <c r="P913" s="130">
        <f t="shared" si="175"/>
        <v>0</v>
      </c>
      <c r="Q913" s="130" t="e">
        <f>VLOOKUP(T913,Tableau!C:E,3,0)</f>
        <v>#N/A</v>
      </c>
      <c r="R913" s="130" t="e">
        <f>VLOOKUP(T913,Tableau!C:G,5,0)</f>
        <v>#N/A</v>
      </c>
      <c r="S913" s="131" t="str">
        <f t="shared" si="176"/>
        <v/>
      </c>
      <c r="T913" s="131" t="str">
        <f t="shared" si="177"/>
        <v/>
      </c>
    </row>
    <row r="914" spans="13:20" ht="14.25" customHeight="1" x14ac:dyDescent="0.15">
      <c r="M914" s="129" t="str">
        <f t="shared" si="172"/>
        <v/>
      </c>
      <c r="N914" s="129" t="str">
        <f t="shared" si="173"/>
        <v/>
      </c>
      <c r="O914" s="129" t="e">
        <f t="shared" si="174"/>
        <v>#VALUE!</v>
      </c>
      <c r="P914" s="130">
        <f t="shared" si="175"/>
        <v>0</v>
      </c>
      <c r="Q914" s="130" t="e">
        <f>VLOOKUP(T914,Tableau!C:E,3,0)</f>
        <v>#N/A</v>
      </c>
      <c r="R914" s="130" t="e">
        <f>VLOOKUP(T914,Tableau!C:G,5,0)</f>
        <v>#N/A</v>
      </c>
      <c r="S914" s="131" t="str">
        <f t="shared" si="176"/>
        <v/>
      </c>
      <c r="T914" s="131" t="str">
        <f t="shared" si="177"/>
        <v/>
      </c>
    </row>
    <row r="915" spans="13:20" ht="14.25" customHeight="1" x14ac:dyDescent="0.15">
      <c r="M915" s="129" t="str">
        <f t="shared" si="172"/>
        <v/>
      </c>
      <c r="N915" s="129" t="str">
        <f t="shared" si="173"/>
        <v/>
      </c>
      <c r="O915" s="129" t="e">
        <f t="shared" si="174"/>
        <v>#VALUE!</v>
      </c>
      <c r="P915" s="130">
        <f t="shared" si="175"/>
        <v>0</v>
      </c>
      <c r="Q915" s="130" t="e">
        <f>VLOOKUP(T915,Tableau!C:E,3,0)</f>
        <v>#N/A</v>
      </c>
      <c r="R915" s="130" t="e">
        <f>VLOOKUP(T915,Tableau!C:G,5,0)</f>
        <v>#N/A</v>
      </c>
      <c r="S915" s="131" t="str">
        <f t="shared" si="176"/>
        <v/>
      </c>
      <c r="T915" s="131" t="str">
        <f t="shared" si="177"/>
        <v/>
      </c>
    </row>
    <row r="916" spans="13:20" ht="14.25" customHeight="1" x14ac:dyDescent="0.15">
      <c r="M916" s="129" t="str">
        <f t="shared" si="172"/>
        <v/>
      </c>
      <c r="N916" s="129" t="str">
        <f t="shared" si="173"/>
        <v/>
      </c>
      <c r="O916" s="129" t="e">
        <f t="shared" si="174"/>
        <v>#VALUE!</v>
      </c>
      <c r="P916" s="130">
        <f t="shared" si="175"/>
        <v>0</v>
      </c>
      <c r="Q916" s="130" t="e">
        <f>VLOOKUP(T916,Tableau!C:E,3,0)</f>
        <v>#N/A</v>
      </c>
      <c r="R916" s="130" t="e">
        <f>VLOOKUP(T916,Tableau!C:G,5,0)</f>
        <v>#N/A</v>
      </c>
      <c r="S916" s="131" t="str">
        <f t="shared" si="176"/>
        <v/>
      </c>
      <c r="T916" s="131" t="str">
        <f t="shared" si="177"/>
        <v/>
      </c>
    </row>
    <row r="917" spans="13:20" ht="14.25" customHeight="1" x14ac:dyDescent="0.15">
      <c r="M917" s="129" t="str">
        <f t="shared" si="172"/>
        <v/>
      </c>
      <c r="N917" s="129" t="str">
        <f t="shared" si="173"/>
        <v/>
      </c>
      <c r="O917" s="129" t="e">
        <f t="shared" si="174"/>
        <v>#VALUE!</v>
      </c>
      <c r="P917" s="130">
        <f t="shared" si="175"/>
        <v>0</v>
      </c>
      <c r="Q917" s="130" t="e">
        <f>VLOOKUP(T917,Tableau!C:E,3,0)</f>
        <v>#N/A</v>
      </c>
      <c r="R917" s="130" t="e">
        <f>VLOOKUP(T917,Tableau!C:G,5,0)</f>
        <v>#N/A</v>
      </c>
      <c r="S917" s="131" t="str">
        <f t="shared" si="176"/>
        <v/>
      </c>
      <c r="T917" s="131" t="str">
        <f t="shared" si="177"/>
        <v/>
      </c>
    </row>
    <row r="918" spans="13:20" ht="14.25" customHeight="1" x14ac:dyDescent="0.15">
      <c r="M918" s="129" t="str">
        <f t="shared" si="172"/>
        <v/>
      </c>
      <c r="N918" s="129" t="str">
        <f t="shared" si="173"/>
        <v/>
      </c>
      <c r="O918" s="129" t="e">
        <f t="shared" si="174"/>
        <v>#VALUE!</v>
      </c>
      <c r="P918" s="130">
        <f t="shared" si="175"/>
        <v>0</v>
      </c>
      <c r="Q918" s="130" t="e">
        <f>VLOOKUP(T918,Tableau!C:E,3,0)</f>
        <v>#N/A</v>
      </c>
      <c r="R918" s="130" t="e">
        <f>VLOOKUP(T918,Tableau!C:G,5,0)</f>
        <v>#N/A</v>
      </c>
      <c r="S918" s="131" t="str">
        <f t="shared" si="176"/>
        <v/>
      </c>
      <c r="T918" s="131" t="str">
        <f t="shared" si="177"/>
        <v/>
      </c>
    </row>
    <row r="919" spans="13:20" ht="14.25" customHeight="1" x14ac:dyDescent="0.15">
      <c r="M919" s="129" t="str">
        <f t="shared" si="172"/>
        <v/>
      </c>
      <c r="N919" s="129" t="str">
        <f t="shared" si="173"/>
        <v/>
      </c>
      <c r="O919" s="129" t="e">
        <f t="shared" si="174"/>
        <v>#VALUE!</v>
      </c>
      <c r="P919" s="130">
        <f t="shared" si="175"/>
        <v>0</v>
      </c>
      <c r="Q919" s="130" t="e">
        <f>VLOOKUP(T919,Tableau!C:E,3,0)</f>
        <v>#N/A</v>
      </c>
      <c r="R919" s="130" t="e">
        <f>VLOOKUP(T919,Tableau!C:G,5,0)</f>
        <v>#N/A</v>
      </c>
      <c r="S919" s="131" t="str">
        <f t="shared" si="176"/>
        <v/>
      </c>
      <c r="T919" s="131" t="str">
        <f t="shared" si="177"/>
        <v/>
      </c>
    </row>
    <row r="920" spans="13:20" ht="14.25" customHeight="1" x14ac:dyDescent="0.15">
      <c r="M920" s="129" t="str">
        <f t="shared" si="172"/>
        <v/>
      </c>
      <c r="N920" s="129" t="str">
        <f t="shared" si="173"/>
        <v/>
      </c>
      <c r="O920" s="129" t="e">
        <f t="shared" si="174"/>
        <v>#VALUE!</v>
      </c>
      <c r="P920" s="130">
        <f t="shared" si="175"/>
        <v>0</v>
      </c>
      <c r="Q920" s="130" t="e">
        <f>VLOOKUP(T920,Tableau!C:E,3,0)</f>
        <v>#N/A</v>
      </c>
      <c r="R920" s="130" t="e">
        <f>VLOOKUP(T920,Tableau!C:G,5,0)</f>
        <v>#N/A</v>
      </c>
      <c r="S920" s="131" t="str">
        <f t="shared" si="176"/>
        <v/>
      </c>
      <c r="T920" s="131" t="str">
        <f t="shared" si="177"/>
        <v/>
      </c>
    </row>
    <row r="921" spans="13:20" ht="14.25" customHeight="1" x14ac:dyDescent="0.15">
      <c r="M921" s="129" t="str">
        <f t="shared" si="172"/>
        <v/>
      </c>
      <c r="N921" s="129" t="str">
        <f t="shared" si="173"/>
        <v/>
      </c>
      <c r="O921" s="129" t="e">
        <f t="shared" si="174"/>
        <v>#VALUE!</v>
      </c>
      <c r="P921" s="130">
        <f t="shared" si="175"/>
        <v>0</v>
      </c>
      <c r="Q921" s="130" t="e">
        <f>VLOOKUP(T921,Tableau!C:E,3,0)</f>
        <v>#N/A</v>
      </c>
      <c r="R921" s="130" t="e">
        <f>VLOOKUP(T921,Tableau!C:G,5,0)</f>
        <v>#N/A</v>
      </c>
      <c r="S921" s="131" t="str">
        <f t="shared" si="176"/>
        <v/>
      </c>
      <c r="T921" s="131" t="str">
        <f t="shared" si="177"/>
        <v/>
      </c>
    </row>
    <row r="922" spans="13:20" ht="14.25" customHeight="1" x14ac:dyDescent="0.15">
      <c r="M922" s="129" t="str">
        <f t="shared" si="172"/>
        <v/>
      </c>
      <c r="N922" s="129" t="str">
        <f t="shared" si="173"/>
        <v/>
      </c>
      <c r="O922" s="129" t="e">
        <f t="shared" si="174"/>
        <v>#VALUE!</v>
      </c>
      <c r="P922" s="130">
        <f t="shared" si="175"/>
        <v>0</v>
      </c>
      <c r="Q922" s="130" t="e">
        <f>VLOOKUP(T922,Tableau!C:E,3,0)</f>
        <v>#N/A</v>
      </c>
      <c r="R922" s="130" t="e">
        <f>VLOOKUP(T922,Tableau!C:G,5,0)</f>
        <v>#N/A</v>
      </c>
      <c r="S922" s="131" t="str">
        <f t="shared" si="176"/>
        <v/>
      </c>
      <c r="T922" s="131" t="str">
        <f t="shared" si="177"/>
        <v/>
      </c>
    </row>
    <row r="923" spans="13:20" ht="14.25" customHeight="1" x14ac:dyDescent="0.15">
      <c r="M923" s="129" t="str">
        <f t="shared" si="172"/>
        <v/>
      </c>
      <c r="N923" s="129" t="str">
        <f t="shared" si="173"/>
        <v/>
      </c>
      <c r="O923" s="129" t="e">
        <f t="shared" si="174"/>
        <v>#VALUE!</v>
      </c>
      <c r="P923" s="130">
        <f t="shared" si="175"/>
        <v>0</v>
      </c>
      <c r="Q923" s="130" t="e">
        <f>VLOOKUP(T923,Tableau!C:E,3,0)</f>
        <v>#N/A</v>
      </c>
      <c r="R923" s="130" t="e">
        <f>VLOOKUP(T923,Tableau!C:G,5,0)</f>
        <v>#N/A</v>
      </c>
      <c r="S923" s="131" t="str">
        <f t="shared" si="176"/>
        <v/>
      </c>
      <c r="T923" s="131" t="str">
        <f t="shared" si="177"/>
        <v/>
      </c>
    </row>
    <row r="924" spans="13:20" ht="14.25" customHeight="1" x14ac:dyDescent="0.15">
      <c r="M924" s="129" t="str">
        <f t="shared" si="172"/>
        <v/>
      </c>
      <c r="N924" s="129" t="str">
        <f t="shared" si="173"/>
        <v/>
      </c>
      <c r="O924" s="129" t="e">
        <f t="shared" si="174"/>
        <v>#VALUE!</v>
      </c>
      <c r="P924" s="130">
        <f t="shared" si="175"/>
        <v>0</v>
      </c>
      <c r="Q924" s="130" t="e">
        <f>VLOOKUP(T924,Tableau!C:E,3,0)</f>
        <v>#N/A</v>
      </c>
      <c r="R924" s="130" t="e">
        <f>VLOOKUP(T924,Tableau!C:G,5,0)</f>
        <v>#N/A</v>
      </c>
      <c r="S924" s="131" t="str">
        <f t="shared" si="176"/>
        <v/>
      </c>
      <c r="T924" s="131" t="str">
        <f t="shared" si="177"/>
        <v/>
      </c>
    </row>
    <row r="925" spans="13:20" ht="14.25" customHeight="1" x14ac:dyDescent="0.15">
      <c r="M925" s="129" t="str">
        <f t="shared" si="172"/>
        <v/>
      </c>
      <c r="N925" s="129" t="str">
        <f t="shared" si="173"/>
        <v/>
      </c>
      <c r="O925" s="129" t="e">
        <f t="shared" si="174"/>
        <v>#VALUE!</v>
      </c>
      <c r="P925" s="130">
        <f t="shared" si="175"/>
        <v>0</v>
      </c>
      <c r="Q925" s="130" t="e">
        <f>VLOOKUP(T925,Tableau!C:E,3,0)</f>
        <v>#N/A</v>
      </c>
      <c r="R925" s="130" t="e">
        <f>VLOOKUP(T925,Tableau!C:G,5,0)</f>
        <v>#N/A</v>
      </c>
      <c r="S925" s="131" t="str">
        <f t="shared" si="176"/>
        <v/>
      </c>
      <c r="T925" s="131" t="str">
        <f t="shared" si="177"/>
        <v/>
      </c>
    </row>
    <row r="926" spans="13:20" ht="14.25" customHeight="1" x14ac:dyDescent="0.15">
      <c r="M926" s="129" t="str">
        <f t="shared" si="172"/>
        <v/>
      </c>
      <c r="N926" s="129" t="str">
        <f t="shared" si="173"/>
        <v/>
      </c>
      <c r="O926" s="129" t="e">
        <f t="shared" si="174"/>
        <v>#VALUE!</v>
      </c>
      <c r="P926" s="130">
        <f t="shared" si="175"/>
        <v>0</v>
      </c>
      <c r="Q926" s="130" t="e">
        <f>VLOOKUP(T926,Tableau!C:E,3,0)</f>
        <v>#N/A</v>
      </c>
      <c r="R926" s="130" t="e">
        <f>VLOOKUP(T926,Tableau!C:G,5,0)</f>
        <v>#N/A</v>
      </c>
      <c r="S926" s="131" t="str">
        <f t="shared" si="176"/>
        <v/>
      </c>
      <c r="T926" s="131" t="str">
        <f t="shared" si="177"/>
        <v/>
      </c>
    </row>
    <row r="927" spans="13:20" ht="14.25" customHeight="1" x14ac:dyDescent="0.15">
      <c r="M927" s="129" t="str">
        <f t="shared" si="172"/>
        <v/>
      </c>
      <c r="N927" s="129" t="str">
        <f t="shared" si="173"/>
        <v/>
      </c>
      <c r="O927" s="129" t="e">
        <f t="shared" si="174"/>
        <v>#VALUE!</v>
      </c>
      <c r="P927" s="130">
        <f t="shared" si="175"/>
        <v>0</v>
      </c>
      <c r="Q927" s="130" t="e">
        <f>VLOOKUP(T927,Tableau!C:E,3,0)</f>
        <v>#N/A</v>
      </c>
      <c r="R927" s="130" t="e">
        <f>VLOOKUP(T927,Tableau!C:G,5,0)</f>
        <v>#N/A</v>
      </c>
      <c r="S927" s="131" t="str">
        <f t="shared" si="176"/>
        <v/>
      </c>
      <c r="T927" s="131" t="str">
        <f t="shared" si="177"/>
        <v/>
      </c>
    </row>
    <row r="928" spans="13:20" ht="14.25" customHeight="1" x14ac:dyDescent="0.15">
      <c r="M928" s="129" t="str">
        <f t="shared" si="172"/>
        <v/>
      </c>
      <c r="N928" s="129" t="str">
        <f t="shared" si="173"/>
        <v/>
      </c>
      <c r="O928" s="129" t="e">
        <f t="shared" si="174"/>
        <v>#VALUE!</v>
      </c>
      <c r="P928" s="130">
        <f t="shared" si="175"/>
        <v>0</v>
      </c>
      <c r="Q928" s="130" t="e">
        <f>VLOOKUP(T928,Tableau!C:E,3,0)</f>
        <v>#N/A</v>
      </c>
      <c r="R928" s="130" t="e">
        <f>VLOOKUP(T928,Tableau!C:G,5,0)</f>
        <v>#N/A</v>
      </c>
      <c r="S928" s="131" t="str">
        <f t="shared" si="176"/>
        <v/>
      </c>
      <c r="T928" s="131" t="str">
        <f t="shared" si="177"/>
        <v/>
      </c>
    </row>
    <row r="929" spans="13:20" ht="14.25" customHeight="1" x14ac:dyDescent="0.15">
      <c r="M929" s="129" t="str">
        <f t="shared" si="172"/>
        <v/>
      </c>
      <c r="N929" s="129" t="str">
        <f t="shared" si="173"/>
        <v/>
      </c>
      <c r="O929" s="129" t="e">
        <f t="shared" si="174"/>
        <v>#VALUE!</v>
      </c>
      <c r="P929" s="130">
        <f t="shared" si="175"/>
        <v>0</v>
      </c>
      <c r="Q929" s="130" t="e">
        <f>VLOOKUP(T929,Tableau!C:E,3,0)</f>
        <v>#N/A</v>
      </c>
      <c r="R929" s="130" t="e">
        <f>VLOOKUP(T929,Tableau!C:G,5,0)</f>
        <v>#N/A</v>
      </c>
      <c r="S929" s="131" t="str">
        <f t="shared" si="176"/>
        <v/>
      </c>
      <c r="T929" s="131" t="str">
        <f t="shared" si="177"/>
        <v/>
      </c>
    </row>
    <row r="930" spans="13:20" ht="14.25" customHeight="1" x14ac:dyDescent="0.15">
      <c r="M930" s="129" t="str">
        <f t="shared" si="172"/>
        <v/>
      </c>
      <c r="N930" s="129" t="str">
        <f t="shared" si="173"/>
        <v/>
      </c>
      <c r="O930" s="129" t="e">
        <f t="shared" si="174"/>
        <v>#VALUE!</v>
      </c>
      <c r="P930" s="130">
        <f t="shared" si="175"/>
        <v>0</v>
      </c>
      <c r="Q930" s="130" t="e">
        <f>VLOOKUP(T930,Tableau!C:E,3,0)</f>
        <v>#N/A</v>
      </c>
      <c r="R930" s="130" t="e">
        <f>VLOOKUP(T930,Tableau!C:G,5,0)</f>
        <v>#N/A</v>
      </c>
      <c r="S930" s="131" t="str">
        <f t="shared" si="176"/>
        <v/>
      </c>
      <c r="T930" s="131" t="str">
        <f t="shared" si="177"/>
        <v/>
      </c>
    </row>
    <row r="931" spans="13:20" ht="14.25" customHeight="1" x14ac:dyDescent="0.15">
      <c r="M931" s="129" t="str">
        <f t="shared" si="172"/>
        <v/>
      </c>
      <c r="N931" s="129" t="str">
        <f t="shared" si="173"/>
        <v/>
      </c>
      <c r="O931" s="129" t="e">
        <f t="shared" si="174"/>
        <v>#VALUE!</v>
      </c>
      <c r="P931" s="130">
        <f t="shared" si="175"/>
        <v>0</v>
      </c>
      <c r="Q931" s="130" t="e">
        <f>VLOOKUP(T931,Tableau!C:E,3,0)</f>
        <v>#N/A</v>
      </c>
      <c r="R931" s="130" t="e">
        <f>VLOOKUP(T931,Tableau!C:G,5,0)</f>
        <v>#N/A</v>
      </c>
      <c r="S931" s="131" t="str">
        <f t="shared" si="176"/>
        <v/>
      </c>
      <c r="T931" s="131" t="str">
        <f t="shared" si="177"/>
        <v/>
      </c>
    </row>
    <row r="932" spans="13:20" ht="14.25" customHeight="1" x14ac:dyDescent="0.15">
      <c r="M932" s="129" t="str">
        <f t="shared" si="172"/>
        <v/>
      </c>
      <c r="N932" s="129" t="str">
        <f t="shared" si="173"/>
        <v/>
      </c>
      <c r="O932" s="129" t="e">
        <f t="shared" si="174"/>
        <v>#VALUE!</v>
      </c>
      <c r="P932" s="130">
        <f t="shared" si="175"/>
        <v>0</v>
      </c>
      <c r="Q932" s="130" t="e">
        <f>VLOOKUP(T932,Tableau!C:E,3,0)</f>
        <v>#N/A</v>
      </c>
      <c r="R932" s="130" t="e">
        <f>VLOOKUP(T932,Tableau!C:G,5,0)</f>
        <v>#N/A</v>
      </c>
      <c r="S932" s="131" t="str">
        <f t="shared" si="176"/>
        <v/>
      </c>
      <c r="T932" s="131" t="str">
        <f t="shared" si="177"/>
        <v/>
      </c>
    </row>
    <row r="933" spans="13:20" ht="14.25" customHeight="1" x14ac:dyDescent="0.15">
      <c r="M933" s="129" t="str">
        <f t="shared" si="172"/>
        <v/>
      </c>
      <c r="N933" s="129" t="str">
        <f t="shared" si="173"/>
        <v/>
      </c>
      <c r="O933" s="129" t="e">
        <f t="shared" si="174"/>
        <v>#VALUE!</v>
      </c>
      <c r="P933" s="130">
        <f t="shared" si="175"/>
        <v>0</v>
      </c>
      <c r="Q933" s="130" t="e">
        <f>VLOOKUP(T933,Tableau!C:E,3,0)</f>
        <v>#N/A</v>
      </c>
      <c r="R933" s="130" t="e">
        <f>VLOOKUP(T933,Tableau!C:G,5,0)</f>
        <v>#N/A</v>
      </c>
      <c r="S933" s="131" t="str">
        <f t="shared" si="176"/>
        <v/>
      </c>
      <c r="T933" s="131" t="str">
        <f t="shared" si="177"/>
        <v/>
      </c>
    </row>
    <row r="934" spans="13:20" ht="14.25" customHeight="1" x14ac:dyDescent="0.15">
      <c r="M934" s="129" t="str">
        <f t="shared" si="172"/>
        <v/>
      </c>
      <c r="N934" s="129" t="str">
        <f t="shared" si="173"/>
        <v/>
      </c>
      <c r="O934" s="129" t="e">
        <f t="shared" si="174"/>
        <v>#VALUE!</v>
      </c>
      <c r="P934" s="130">
        <f t="shared" si="175"/>
        <v>0</v>
      </c>
      <c r="Q934" s="130" t="e">
        <f>VLOOKUP(T934,Tableau!C:E,3,0)</f>
        <v>#N/A</v>
      </c>
      <c r="R934" s="130" t="e">
        <f>VLOOKUP(T934,Tableau!C:G,5,0)</f>
        <v>#N/A</v>
      </c>
      <c r="S934" s="131" t="str">
        <f t="shared" si="176"/>
        <v/>
      </c>
      <c r="T934" s="131" t="str">
        <f t="shared" si="177"/>
        <v/>
      </c>
    </row>
    <row r="935" spans="13:20" ht="14.25" customHeight="1" x14ac:dyDescent="0.15">
      <c r="M935" s="129" t="str">
        <f t="shared" si="172"/>
        <v/>
      </c>
      <c r="N935" s="129" t="str">
        <f t="shared" si="173"/>
        <v/>
      </c>
      <c r="O935" s="129" t="e">
        <f t="shared" si="174"/>
        <v>#VALUE!</v>
      </c>
      <c r="P935" s="130">
        <f t="shared" si="175"/>
        <v>0</v>
      </c>
      <c r="Q935" s="130" t="e">
        <f>VLOOKUP(T935,Tableau!C:E,3,0)</f>
        <v>#N/A</v>
      </c>
      <c r="R935" s="130" t="e">
        <f>VLOOKUP(T935,Tableau!C:G,5,0)</f>
        <v>#N/A</v>
      </c>
      <c r="S935" s="131" t="str">
        <f t="shared" si="176"/>
        <v/>
      </c>
      <c r="T935" s="131" t="str">
        <f t="shared" si="177"/>
        <v/>
      </c>
    </row>
    <row r="936" spans="13:20" ht="14.25" customHeight="1" x14ac:dyDescent="0.15">
      <c r="M936" s="129" t="str">
        <f t="shared" si="172"/>
        <v/>
      </c>
      <c r="N936" s="129" t="str">
        <f t="shared" si="173"/>
        <v/>
      </c>
      <c r="O936" s="129" t="e">
        <f t="shared" si="174"/>
        <v>#VALUE!</v>
      </c>
      <c r="P936" s="130">
        <f t="shared" si="175"/>
        <v>0</v>
      </c>
      <c r="Q936" s="130" t="e">
        <f>VLOOKUP(T936,Tableau!C:E,3,0)</f>
        <v>#N/A</v>
      </c>
      <c r="R936" s="130" t="e">
        <f>VLOOKUP(T936,Tableau!C:G,5,0)</f>
        <v>#N/A</v>
      </c>
      <c r="S936" s="131" t="str">
        <f t="shared" si="176"/>
        <v/>
      </c>
      <c r="T936" s="131" t="str">
        <f t="shared" si="177"/>
        <v/>
      </c>
    </row>
    <row r="937" spans="13:20" ht="14.25" customHeight="1" x14ac:dyDescent="0.15">
      <c r="M937" s="129" t="str">
        <f t="shared" si="172"/>
        <v/>
      </c>
      <c r="N937" s="129" t="str">
        <f t="shared" si="173"/>
        <v/>
      </c>
      <c r="O937" s="129" t="e">
        <f t="shared" si="174"/>
        <v>#VALUE!</v>
      </c>
      <c r="P937" s="130">
        <f t="shared" si="175"/>
        <v>0</v>
      </c>
      <c r="Q937" s="130" t="e">
        <f>VLOOKUP(T937,Tableau!C:E,3,0)</f>
        <v>#N/A</v>
      </c>
      <c r="R937" s="130" t="e">
        <f>VLOOKUP(T937,Tableau!C:G,5,0)</f>
        <v>#N/A</v>
      </c>
      <c r="S937" s="131" t="str">
        <f t="shared" si="176"/>
        <v/>
      </c>
      <c r="T937" s="131" t="str">
        <f t="shared" si="177"/>
        <v/>
      </c>
    </row>
    <row r="938" spans="13:20" ht="14.25" customHeight="1" x14ac:dyDescent="0.15">
      <c r="M938" s="129" t="str">
        <f t="shared" si="172"/>
        <v/>
      </c>
      <c r="N938" s="129" t="str">
        <f t="shared" si="173"/>
        <v/>
      </c>
      <c r="O938" s="129" t="e">
        <f t="shared" si="174"/>
        <v>#VALUE!</v>
      </c>
      <c r="P938" s="130">
        <f t="shared" si="175"/>
        <v>0</v>
      </c>
      <c r="Q938" s="130" t="e">
        <f>VLOOKUP(T938,Tableau!C:E,3,0)</f>
        <v>#N/A</v>
      </c>
      <c r="R938" s="130" t="e">
        <f>VLOOKUP(T938,Tableau!C:G,5,0)</f>
        <v>#N/A</v>
      </c>
      <c r="S938" s="131" t="str">
        <f t="shared" si="176"/>
        <v/>
      </c>
      <c r="T938" s="131" t="str">
        <f t="shared" si="177"/>
        <v/>
      </c>
    </row>
    <row r="939" spans="13:20" ht="14.25" customHeight="1" x14ac:dyDescent="0.15">
      <c r="M939" s="129" t="str">
        <f t="shared" si="172"/>
        <v/>
      </c>
      <c r="N939" s="129" t="str">
        <f t="shared" si="173"/>
        <v/>
      </c>
      <c r="O939" s="129" t="e">
        <f t="shared" si="174"/>
        <v>#VALUE!</v>
      </c>
      <c r="P939" s="130">
        <f t="shared" si="175"/>
        <v>0</v>
      </c>
      <c r="Q939" s="130" t="e">
        <f>VLOOKUP(T939,Tableau!C:E,3,0)</f>
        <v>#N/A</v>
      </c>
      <c r="R939" s="130" t="e">
        <f>VLOOKUP(T939,Tableau!C:G,5,0)</f>
        <v>#N/A</v>
      </c>
      <c r="S939" s="131" t="str">
        <f t="shared" si="176"/>
        <v/>
      </c>
      <c r="T939" s="131" t="str">
        <f t="shared" si="177"/>
        <v/>
      </c>
    </row>
    <row r="940" spans="13:20" ht="14.25" customHeight="1" x14ac:dyDescent="0.15">
      <c r="M940" s="129" t="str">
        <f t="shared" si="172"/>
        <v/>
      </c>
      <c r="N940" s="129" t="str">
        <f t="shared" si="173"/>
        <v/>
      </c>
      <c r="O940" s="129" t="e">
        <f t="shared" si="174"/>
        <v>#VALUE!</v>
      </c>
      <c r="P940" s="130">
        <f t="shared" si="175"/>
        <v>0</v>
      </c>
      <c r="Q940" s="130" t="e">
        <f>VLOOKUP(T940,Tableau!C:E,3,0)</f>
        <v>#N/A</v>
      </c>
      <c r="R940" s="130" t="e">
        <f>VLOOKUP(T940,Tableau!C:G,5,0)</f>
        <v>#N/A</v>
      </c>
      <c r="S940" s="131" t="str">
        <f t="shared" si="176"/>
        <v/>
      </c>
      <c r="T940" s="131" t="str">
        <f t="shared" si="177"/>
        <v/>
      </c>
    </row>
    <row r="941" spans="13:20" ht="14.25" customHeight="1" x14ac:dyDescent="0.15">
      <c r="M941" s="129" t="str">
        <f t="shared" si="172"/>
        <v/>
      </c>
      <c r="N941" s="129" t="str">
        <f t="shared" si="173"/>
        <v/>
      </c>
      <c r="O941" s="129" t="e">
        <f t="shared" si="174"/>
        <v>#VALUE!</v>
      </c>
      <c r="P941" s="130">
        <f t="shared" si="175"/>
        <v>0</v>
      </c>
      <c r="Q941" s="130" t="e">
        <f>VLOOKUP(T941,Tableau!C:E,3,0)</f>
        <v>#N/A</v>
      </c>
      <c r="R941" s="130" t="e">
        <f>VLOOKUP(T941,Tableau!C:G,5,0)</f>
        <v>#N/A</v>
      </c>
      <c r="S941" s="131" t="str">
        <f t="shared" si="176"/>
        <v/>
      </c>
      <c r="T941" s="131" t="str">
        <f t="shared" si="177"/>
        <v/>
      </c>
    </row>
    <row r="942" spans="13:20" ht="14.25" customHeight="1" x14ac:dyDescent="0.15">
      <c r="M942" s="129" t="str">
        <f t="shared" si="172"/>
        <v/>
      </c>
      <c r="N942" s="129" t="str">
        <f t="shared" si="173"/>
        <v/>
      </c>
      <c r="O942" s="129" t="e">
        <f t="shared" si="174"/>
        <v>#VALUE!</v>
      </c>
      <c r="P942" s="130">
        <f t="shared" si="175"/>
        <v>0</v>
      </c>
      <c r="Q942" s="130" t="e">
        <f>VLOOKUP(T942,Tableau!C:E,3,0)</f>
        <v>#N/A</v>
      </c>
      <c r="R942" s="130" t="e">
        <f>VLOOKUP(T942,Tableau!C:G,5,0)</f>
        <v>#N/A</v>
      </c>
      <c r="S942" s="131" t="str">
        <f t="shared" si="176"/>
        <v/>
      </c>
      <c r="T942" s="131" t="str">
        <f t="shared" si="177"/>
        <v/>
      </c>
    </row>
    <row r="943" spans="13:20" ht="14.25" customHeight="1" x14ac:dyDescent="0.15">
      <c r="M943" s="129" t="str">
        <f t="shared" si="172"/>
        <v/>
      </c>
      <c r="N943" s="129" t="str">
        <f t="shared" si="173"/>
        <v/>
      </c>
      <c r="O943" s="129" t="e">
        <f t="shared" si="174"/>
        <v>#VALUE!</v>
      </c>
      <c r="P943" s="130">
        <f t="shared" si="175"/>
        <v>0</v>
      </c>
      <c r="Q943" s="130" t="e">
        <f>VLOOKUP(T943,Tableau!C:E,3,0)</f>
        <v>#N/A</v>
      </c>
      <c r="R943" s="130" t="e">
        <f>VLOOKUP(T943,Tableau!C:G,5,0)</f>
        <v>#N/A</v>
      </c>
      <c r="S943" s="131" t="str">
        <f t="shared" si="176"/>
        <v/>
      </c>
      <c r="T943" s="131" t="str">
        <f t="shared" si="177"/>
        <v/>
      </c>
    </row>
    <row r="944" spans="13:20" ht="14.25" customHeight="1" x14ac:dyDescent="0.15">
      <c r="M944" s="129" t="str">
        <f t="shared" si="172"/>
        <v/>
      </c>
      <c r="N944" s="129" t="str">
        <f t="shared" si="173"/>
        <v/>
      </c>
      <c r="O944" s="129" t="e">
        <f t="shared" si="174"/>
        <v>#VALUE!</v>
      </c>
      <c r="P944" s="130">
        <f t="shared" si="175"/>
        <v>0</v>
      </c>
      <c r="Q944" s="130" t="e">
        <f>VLOOKUP(T944,Tableau!C:E,3,0)</f>
        <v>#N/A</v>
      </c>
      <c r="R944" s="130" t="e">
        <f>VLOOKUP(T944,Tableau!C:G,5,0)</f>
        <v>#N/A</v>
      </c>
      <c r="S944" s="131" t="str">
        <f t="shared" si="176"/>
        <v/>
      </c>
      <c r="T944" s="131" t="str">
        <f t="shared" si="177"/>
        <v/>
      </c>
    </row>
    <row r="945" spans="13:20" ht="14.25" customHeight="1" x14ac:dyDescent="0.15">
      <c r="M945" s="129" t="str">
        <f t="shared" ref="M945:M1008" si="178">A945&amp;S945</f>
        <v/>
      </c>
      <c r="N945" s="129" t="str">
        <f t="shared" ref="N945:N1008" si="179">LEFT(A945,4)</f>
        <v/>
      </c>
      <c r="O945" s="129" t="e">
        <f t="shared" ref="O945:O1008" si="180">VALUE(RIGHT(A945,2))</f>
        <v>#VALUE!</v>
      </c>
      <c r="P945" s="130">
        <f t="shared" ref="P945:P1008" si="181">F945+G945+H945</f>
        <v>0</v>
      </c>
      <c r="Q945" s="130" t="e">
        <f>VLOOKUP(T945,Tableau!C:E,3,0)</f>
        <v>#N/A</v>
      </c>
      <c r="R945" s="130" t="e">
        <f>VLOOKUP(T945,Tableau!C:G,5,0)</f>
        <v>#N/A</v>
      </c>
      <c r="S945" s="131" t="str">
        <f t="shared" ref="S945:S1008" si="182">LEFT(D945,1)</f>
        <v/>
      </c>
      <c r="T945" s="131" t="str">
        <f t="shared" ref="T945:T1008" si="183">LEFT(D945,3)</f>
        <v/>
      </c>
    </row>
    <row r="946" spans="13:20" ht="14.25" customHeight="1" x14ac:dyDescent="0.15">
      <c r="M946" s="129" t="str">
        <f t="shared" si="178"/>
        <v/>
      </c>
      <c r="N946" s="129" t="str">
        <f t="shared" si="179"/>
        <v/>
      </c>
      <c r="O946" s="129" t="e">
        <f t="shared" si="180"/>
        <v>#VALUE!</v>
      </c>
      <c r="P946" s="130">
        <f t="shared" si="181"/>
        <v>0</v>
      </c>
      <c r="Q946" s="130" t="e">
        <f>VLOOKUP(T946,Tableau!C:E,3,0)</f>
        <v>#N/A</v>
      </c>
      <c r="R946" s="130" t="e">
        <f>VLOOKUP(T946,Tableau!C:G,5,0)</f>
        <v>#N/A</v>
      </c>
      <c r="S946" s="131" t="str">
        <f t="shared" si="182"/>
        <v/>
      </c>
      <c r="T946" s="131" t="str">
        <f t="shared" si="183"/>
        <v/>
      </c>
    </row>
    <row r="947" spans="13:20" ht="14.25" customHeight="1" x14ac:dyDescent="0.15">
      <c r="M947" s="129" t="str">
        <f t="shared" si="178"/>
        <v/>
      </c>
      <c r="N947" s="129" t="str">
        <f t="shared" si="179"/>
        <v/>
      </c>
      <c r="O947" s="129" t="e">
        <f t="shared" si="180"/>
        <v>#VALUE!</v>
      </c>
      <c r="P947" s="130">
        <f t="shared" si="181"/>
        <v>0</v>
      </c>
      <c r="Q947" s="130" t="e">
        <f>VLOOKUP(T947,Tableau!C:E,3,0)</f>
        <v>#N/A</v>
      </c>
      <c r="R947" s="130" t="e">
        <f>VLOOKUP(T947,Tableau!C:G,5,0)</f>
        <v>#N/A</v>
      </c>
      <c r="S947" s="131" t="str">
        <f t="shared" si="182"/>
        <v/>
      </c>
      <c r="T947" s="131" t="str">
        <f t="shared" si="183"/>
        <v/>
      </c>
    </row>
    <row r="948" spans="13:20" ht="14.25" customHeight="1" x14ac:dyDescent="0.15">
      <c r="M948" s="129" t="str">
        <f t="shared" si="178"/>
        <v/>
      </c>
      <c r="N948" s="129" t="str">
        <f t="shared" si="179"/>
        <v/>
      </c>
      <c r="O948" s="129" t="e">
        <f t="shared" si="180"/>
        <v>#VALUE!</v>
      </c>
      <c r="P948" s="130">
        <f t="shared" si="181"/>
        <v>0</v>
      </c>
      <c r="Q948" s="130" t="e">
        <f>VLOOKUP(T948,Tableau!C:E,3,0)</f>
        <v>#N/A</v>
      </c>
      <c r="R948" s="130" t="e">
        <f>VLOOKUP(T948,Tableau!C:G,5,0)</f>
        <v>#N/A</v>
      </c>
      <c r="S948" s="131" t="str">
        <f t="shared" si="182"/>
        <v/>
      </c>
      <c r="T948" s="131" t="str">
        <f t="shared" si="183"/>
        <v/>
      </c>
    </row>
    <row r="949" spans="13:20" ht="14.25" customHeight="1" x14ac:dyDescent="0.15">
      <c r="M949" s="129" t="str">
        <f t="shared" si="178"/>
        <v/>
      </c>
      <c r="N949" s="129" t="str">
        <f t="shared" si="179"/>
        <v/>
      </c>
      <c r="O949" s="129" t="e">
        <f t="shared" si="180"/>
        <v>#VALUE!</v>
      </c>
      <c r="P949" s="130">
        <f t="shared" si="181"/>
        <v>0</v>
      </c>
      <c r="Q949" s="130" t="e">
        <f>VLOOKUP(T949,Tableau!C:E,3,0)</f>
        <v>#N/A</v>
      </c>
      <c r="R949" s="130" t="e">
        <f>VLOOKUP(T949,Tableau!C:G,5,0)</f>
        <v>#N/A</v>
      </c>
      <c r="S949" s="131" t="str">
        <f t="shared" si="182"/>
        <v/>
      </c>
      <c r="T949" s="131" t="str">
        <f t="shared" si="183"/>
        <v/>
      </c>
    </row>
    <row r="950" spans="13:20" ht="14.25" customHeight="1" x14ac:dyDescent="0.15">
      <c r="M950" s="129" t="str">
        <f t="shared" si="178"/>
        <v/>
      </c>
      <c r="N950" s="129" t="str">
        <f t="shared" si="179"/>
        <v/>
      </c>
      <c r="O950" s="129" t="e">
        <f t="shared" si="180"/>
        <v>#VALUE!</v>
      </c>
      <c r="P950" s="130">
        <f t="shared" si="181"/>
        <v>0</v>
      </c>
      <c r="Q950" s="130" t="e">
        <f>VLOOKUP(T950,Tableau!C:E,3,0)</f>
        <v>#N/A</v>
      </c>
      <c r="R950" s="130" t="e">
        <f>VLOOKUP(T950,Tableau!C:G,5,0)</f>
        <v>#N/A</v>
      </c>
      <c r="S950" s="131" t="str">
        <f t="shared" si="182"/>
        <v/>
      </c>
      <c r="T950" s="131" t="str">
        <f t="shared" si="183"/>
        <v/>
      </c>
    </row>
    <row r="951" spans="13:20" ht="14.25" customHeight="1" x14ac:dyDescent="0.15">
      <c r="M951" s="129" t="str">
        <f t="shared" si="178"/>
        <v/>
      </c>
      <c r="N951" s="129" t="str">
        <f t="shared" si="179"/>
        <v/>
      </c>
      <c r="O951" s="129" t="e">
        <f t="shared" si="180"/>
        <v>#VALUE!</v>
      </c>
      <c r="P951" s="130">
        <f t="shared" si="181"/>
        <v>0</v>
      </c>
      <c r="Q951" s="130" t="e">
        <f>VLOOKUP(T951,Tableau!C:E,3,0)</f>
        <v>#N/A</v>
      </c>
      <c r="R951" s="130" t="e">
        <f>VLOOKUP(T951,Tableau!C:G,5,0)</f>
        <v>#N/A</v>
      </c>
      <c r="S951" s="131" t="str">
        <f t="shared" si="182"/>
        <v/>
      </c>
      <c r="T951" s="131" t="str">
        <f t="shared" si="183"/>
        <v/>
      </c>
    </row>
    <row r="952" spans="13:20" ht="14.25" customHeight="1" x14ac:dyDescent="0.15">
      <c r="M952" s="129" t="str">
        <f t="shared" si="178"/>
        <v/>
      </c>
      <c r="N952" s="129" t="str">
        <f t="shared" si="179"/>
        <v/>
      </c>
      <c r="O952" s="129" t="e">
        <f t="shared" si="180"/>
        <v>#VALUE!</v>
      </c>
      <c r="P952" s="130">
        <f t="shared" si="181"/>
        <v>0</v>
      </c>
      <c r="Q952" s="130" t="e">
        <f>VLOOKUP(T952,Tableau!C:E,3,0)</f>
        <v>#N/A</v>
      </c>
      <c r="R952" s="130" t="e">
        <f>VLOOKUP(T952,Tableau!C:G,5,0)</f>
        <v>#N/A</v>
      </c>
      <c r="S952" s="131" t="str">
        <f t="shared" si="182"/>
        <v/>
      </c>
      <c r="T952" s="131" t="str">
        <f t="shared" si="183"/>
        <v/>
      </c>
    </row>
    <row r="953" spans="13:20" ht="14.25" customHeight="1" x14ac:dyDescent="0.15">
      <c r="M953" s="129" t="str">
        <f t="shared" si="178"/>
        <v/>
      </c>
      <c r="N953" s="129" t="str">
        <f t="shared" si="179"/>
        <v/>
      </c>
      <c r="O953" s="129" t="e">
        <f t="shared" si="180"/>
        <v>#VALUE!</v>
      </c>
      <c r="P953" s="130">
        <f t="shared" si="181"/>
        <v>0</v>
      </c>
      <c r="Q953" s="130" t="e">
        <f>VLOOKUP(T953,Tableau!C:E,3,0)</f>
        <v>#N/A</v>
      </c>
      <c r="R953" s="130" t="e">
        <f>VLOOKUP(T953,Tableau!C:G,5,0)</f>
        <v>#N/A</v>
      </c>
      <c r="S953" s="131" t="str">
        <f t="shared" si="182"/>
        <v/>
      </c>
      <c r="T953" s="131" t="str">
        <f t="shared" si="183"/>
        <v/>
      </c>
    </row>
    <row r="954" spans="13:20" ht="14.25" customHeight="1" x14ac:dyDescent="0.15">
      <c r="M954" s="129" t="str">
        <f t="shared" si="178"/>
        <v/>
      </c>
      <c r="N954" s="129" t="str">
        <f t="shared" si="179"/>
        <v/>
      </c>
      <c r="O954" s="129" t="e">
        <f t="shared" si="180"/>
        <v>#VALUE!</v>
      </c>
      <c r="P954" s="130">
        <f t="shared" si="181"/>
        <v>0</v>
      </c>
      <c r="Q954" s="130" t="e">
        <f>VLOOKUP(T954,Tableau!C:E,3,0)</f>
        <v>#N/A</v>
      </c>
      <c r="R954" s="130" t="e">
        <f>VLOOKUP(T954,Tableau!C:G,5,0)</f>
        <v>#N/A</v>
      </c>
      <c r="S954" s="131" t="str">
        <f t="shared" si="182"/>
        <v/>
      </c>
      <c r="T954" s="131" t="str">
        <f t="shared" si="183"/>
        <v/>
      </c>
    </row>
    <row r="955" spans="13:20" ht="14.25" customHeight="1" x14ac:dyDescent="0.15">
      <c r="M955" s="129" t="str">
        <f t="shared" si="178"/>
        <v/>
      </c>
      <c r="N955" s="129" t="str">
        <f t="shared" si="179"/>
        <v/>
      </c>
      <c r="O955" s="129" t="e">
        <f t="shared" si="180"/>
        <v>#VALUE!</v>
      </c>
      <c r="P955" s="130">
        <f t="shared" si="181"/>
        <v>0</v>
      </c>
      <c r="Q955" s="130" t="e">
        <f>VLOOKUP(T955,Tableau!C:E,3,0)</f>
        <v>#N/A</v>
      </c>
      <c r="R955" s="130" t="e">
        <f>VLOOKUP(T955,Tableau!C:G,5,0)</f>
        <v>#N/A</v>
      </c>
      <c r="S955" s="131" t="str">
        <f t="shared" si="182"/>
        <v/>
      </c>
      <c r="T955" s="131" t="str">
        <f t="shared" si="183"/>
        <v/>
      </c>
    </row>
    <row r="956" spans="13:20" ht="14.25" customHeight="1" x14ac:dyDescent="0.15">
      <c r="M956" s="129" t="str">
        <f t="shared" si="178"/>
        <v/>
      </c>
      <c r="N956" s="129" t="str">
        <f t="shared" si="179"/>
        <v/>
      </c>
      <c r="O956" s="129" t="e">
        <f t="shared" si="180"/>
        <v>#VALUE!</v>
      </c>
      <c r="P956" s="130">
        <f t="shared" si="181"/>
        <v>0</v>
      </c>
      <c r="Q956" s="130" t="e">
        <f>VLOOKUP(T956,Tableau!C:E,3,0)</f>
        <v>#N/A</v>
      </c>
      <c r="R956" s="130" t="e">
        <f>VLOOKUP(T956,Tableau!C:G,5,0)</f>
        <v>#N/A</v>
      </c>
      <c r="S956" s="131" t="str">
        <f t="shared" si="182"/>
        <v/>
      </c>
      <c r="T956" s="131" t="str">
        <f t="shared" si="183"/>
        <v/>
      </c>
    </row>
    <row r="957" spans="13:20" ht="14.25" customHeight="1" x14ac:dyDescent="0.15">
      <c r="M957" s="129" t="str">
        <f t="shared" si="178"/>
        <v/>
      </c>
      <c r="N957" s="129" t="str">
        <f t="shared" si="179"/>
        <v/>
      </c>
      <c r="O957" s="129" t="e">
        <f t="shared" si="180"/>
        <v>#VALUE!</v>
      </c>
      <c r="P957" s="130">
        <f t="shared" si="181"/>
        <v>0</v>
      </c>
      <c r="Q957" s="130" t="e">
        <f>VLOOKUP(T957,Tableau!C:E,3,0)</f>
        <v>#N/A</v>
      </c>
      <c r="R957" s="130" t="e">
        <f>VLOOKUP(T957,Tableau!C:G,5,0)</f>
        <v>#N/A</v>
      </c>
      <c r="S957" s="131" t="str">
        <f t="shared" si="182"/>
        <v/>
      </c>
      <c r="T957" s="131" t="str">
        <f t="shared" si="183"/>
        <v/>
      </c>
    </row>
    <row r="958" spans="13:20" ht="14.25" customHeight="1" x14ac:dyDescent="0.15">
      <c r="M958" s="129" t="str">
        <f t="shared" si="178"/>
        <v/>
      </c>
      <c r="N958" s="129" t="str">
        <f t="shared" si="179"/>
        <v/>
      </c>
      <c r="O958" s="129" t="e">
        <f t="shared" si="180"/>
        <v>#VALUE!</v>
      </c>
      <c r="P958" s="130">
        <f t="shared" si="181"/>
        <v>0</v>
      </c>
      <c r="Q958" s="130" t="e">
        <f>VLOOKUP(T958,Tableau!C:E,3,0)</f>
        <v>#N/A</v>
      </c>
      <c r="R958" s="130" t="e">
        <f>VLOOKUP(T958,Tableau!C:G,5,0)</f>
        <v>#N/A</v>
      </c>
      <c r="S958" s="131" t="str">
        <f t="shared" si="182"/>
        <v/>
      </c>
      <c r="T958" s="131" t="str">
        <f t="shared" si="183"/>
        <v/>
      </c>
    </row>
    <row r="959" spans="13:20" ht="14.25" customHeight="1" x14ac:dyDescent="0.15">
      <c r="M959" s="129" t="str">
        <f t="shared" si="178"/>
        <v/>
      </c>
      <c r="N959" s="129" t="str">
        <f t="shared" si="179"/>
        <v/>
      </c>
      <c r="O959" s="129" t="e">
        <f t="shared" si="180"/>
        <v>#VALUE!</v>
      </c>
      <c r="P959" s="130">
        <f t="shared" si="181"/>
        <v>0</v>
      </c>
      <c r="Q959" s="130" t="e">
        <f>VLOOKUP(T959,Tableau!C:E,3,0)</f>
        <v>#N/A</v>
      </c>
      <c r="R959" s="130" t="e">
        <f>VLOOKUP(T959,Tableau!C:G,5,0)</f>
        <v>#N/A</v>
      </c>
      <c r="S959" s="131" t="str">
        <f t="shared" si="182"/>
        <v/>
      </c>
      <c r="T959" s="131" t="str">
        <f t="shared" si="183"/>
        <v/>
      </c>
    </row>
    <row r="960" spans="13:20" ht="14.25" customHeight="1" x14ac:dyDescent="0.15">
      <c r="M960" s="129" t="str">
        <f t="shared" si="178"/>
        <v/>
      </c>
      <c r="N960" s="129" t="str">
        <f t="shared" si="179"/>
        <v/>
      </c>
      <c r="O960" s="129" t="e">
        <f t="shared" si="180"/>
        <v>#VALUE!</v>
      </c>
      <c r="P960" s="130">
        <f t="shared" si="181"/>
        <v>0</v>
      </c>
      <c r="Q960" s="130" t="e">
        <f>VLOOKUP(T960,Tableau!C:E,3,0)</f>
        <v>#N/A</v>
      </c>
      <c r="R960" s="130" t="e">
        <f>VLOOKUP(T960,Tableau!C:G,5,0)</f>
        <v>#N/A</v>
      </c>
      <c r="S960" s="131" t="str">
        <f t="shared" si="182"/>
        <v/>
      </c>
      <c r="T960" s="131" t="str">
        <f t="shared" si="183"/>
        <v/>
      </c>
    </row>
    <row r="961" spans="13:20" ht="14.25" customHeight="1" x14ac:dyDescent="0.15">
      <c r="M961" s="129" t="str">
        <f t="shared" si="178"/>
        <v/>
      </c>
      <c r="N961" s="129" t="str">
        <f t="shared" si="179"/>
        <v/>
      </c>
      <c r="O961" s="129" t="e">
        <f t="shared" si="180"/>
        <v>#VALUE!</v>
      </c>
      <c r="P961" s="130">
        <f t="shared" si="181"/>
        <v>0</v>
      </c>
      <c r="Q961" s="130" t="e">
        <f>VLOOKUP(T961,Tableau!C:E,3,0)</f>
        <v>#N/A</v>
      </c>
      <c r="R961" s="130" t="e">
        <f>VLOOKUP(T961,Tableau!C:G,5,0)</f>
        <v>#N/A</v>
      </c>
      <c r="S961" s="131" t="str">
        <f t="shared" si="182"/>
        <v/>
      </c>
      <c r="T961" s="131" t="str">
        <f t="shared" si="183"/>
        <v/>
      </c>
    </row>
    <row r="962" spans="13:20" ht="14.25" customHeight="1" x14ac:dyDescent="0.15">
      <c r="M962" s="129" t="str">
        <f t="shared" si="178"/>
        <v/>
      </c>
      <c r="N962" s="129" t="str">
        <f t="shared" si="179"/>
        <v/>
      </c>
      <c r="O962" s="129" t="e">
        <f t="shared" si="180"/>
        <v>#VALUE!</v>
      </c>
      <c r="P962" s="130">
        <f t="shared" si="181"/>
        <v>0</v>
      </c>
      <c r="Q962" s="130" t="e">
        <f>VLOOKUP(T962,Tableau!C:E,3,0)</f>
        <v>#N/A</v>
      </c>
      <c r="R962" s="130" t="e">
        <f>VLOOKUP(T962,Tableau!C:G,5,0)</f>
        <v>#N/A</v>
      </c>
      <c r="S962" s="131" t="str">
        <f t="shared" si="182"/>
        <v/>
      </c>
      <c r="T962" s="131" t="str">
        <f t="shared" si="183"/>
        <v/>
      </c>
    </row>
    <row r="963" spans="13:20" ht="14.25" customHeight="1" x14ac:dyDescent="0.15">
      <c r="M963" s="129" t="str">
        <f t="shared" si="178"/>
        <v/>
      </c>
      <c r="N963" s="129" t="str">
        <f t="shared" si="179"/>
        <v/>
      </c>
      <c r="O963" s="129" t="e">
        <f t="shared" si="180"/>
        <v>#VALUE!</v>
      </c>
      <c r="P963" s="130">
        <f t="shared" si="181"/>
        <v>0</v>
      </c>
      <c r="Q963" s="130" t="e">
        <f>VLOOKUP(T963,Tableau!C:E,3,0)</f>
        <v>#N/A</v>
      </c>
      <c r="R963" s="130" t="e">
        <f>VLOOKUP(T963,Tableau!C:G,5,0)</f>
        <v>#N/A</v>
      </c>
      <c r="S963" s="131" t="str">
        <f t="shared" si="182"/>
        <v/>
      </c>
      <c r="T963" s="131" t="str">
        <f t="shared" si="183"/>
        <v/>
      </c>
    </row>
    <row r="964" spans="13:20" ht="14.25" customHeight="1" x14ac:dyDescent="0.15">
      <c r="M964" s="129" t="str">
        <f t="shared" si="178"/>
        <v/>
      </c>
      <c r="N964" s="129" t="str">
        <f t="shared" si="179"/>
        <v/>
      </c>
      <c r="O964" s="129" t="e">
        <f t="shared" si="180"/>
        <v>#VALUE!</v>
      </c>
      <c r="P964" s="130">
        <f t="shared" si="181"/>
        <v>0</v>
      </c>
      <c r="Q964" s="130" t="e">
        <f>VLOOKUP(T964,Tableau!C:E,3,0)</f>
        <v>#N/A</v>
      </c>
      <c r="R964" s="130" t="e">
        <f>VLOOKUP(T964,Tableau!C:G,5,0)</f>
        <v>#N/A</v>
      </c>
      <c r="S964" s="131" t="str">
        <f t="shared" si="182"/>
        <v/>
      </c>
      <c r="T964" s="131" t="str">
        <f t="shared" si="183"/>
        <v/>
      </c>
    </row>
    <row r="965" spans="13:20" ht="14.25" customHeight="1" x14ac:dyDescent="0.15">
      <c r="M965" s="129" t="str">
        <f t="shared" si="178"/>
        <v/>
      </c>
      <c r="N965" s="129" t="str">
        <f t="shared" si="179"/>
        <v/>
      </c>
      <c r="O965" s="129" t="e">
        <f t="shared" si="180"/>
        <v>#VALUE!</v>
      </c>
      <c r="P965" s="130">
        <f t="shared" si="181"/>
        <v>0</v>
      </c>
      <c r="Q965" s="130" t="e">
        <f>VLOOKUP(T965,Tableau!C:E,3,0)</f>
        <v>#N/A</v>
      </c>
      <c r="R965" s="130" t="e">
        <f>VLOOKUP(T965,Tableau!C:G,5,0)</f>
        <v>#N/A</v>
      </c>
      <c r="S965" s="131" t="str">
        <f t="shared" si="182"/>
        <v/>
      </c>
      <c r="T965" s="131" t="str">
        <f t="shared" si="183"/>
        <v/>
      </c>
    </row>
    <row r="966" spans="13:20" ht="14.25" customHeight="1" x14ac:dyDescent="0.15">
      <c r="M966" s="129" t="str">
        <f t="shared" si="178"/>
        <v/>
      </c>
      <c r="N966" s="129" t="str">
        <f t="shared" si="179"/>
        <v/>
      </c>
      <c r="O966" s="129" t="e">
        <f t="shared" si="180"/>
        <v>#VALUE!</v>
      </c>
      <c r="P966" s="130">
        <f t="shared" si="181"/>
        <v>0</v>
      </c>
      <c r="Q966" s="130" t="e">
        <f>VLOOKUP(T966,Tableau!C:E,3,0)</f>
        <v>#N/A</v>
      </c>
      <c r="R966" s="130" t="e">
        <f>VLOOKUP(T966,Tableau!C:G,5,0)</f>
        <v>#N/A</v>
      </c>
      <c r="S966" s="131" t="str">
        <f t="shared" si="182"/>
        <v/>
      </c>
      <c r="T966" s="131" t="str">
        <f t="shared" si="183"/>
        <v/>
      </c>
    </row>
    <row r="967" spans="13:20" ht="14.25" customHeight="1" x14ac:dyDescent="0.15">
      <c r="M967" s="129" t="str">
        <f t="shared" si="178"/>
        <v/>
      </c>
      <c r="N967" s="129" t="str">
        <f t="shared" si="179"/>
        <v/>
      </c>
      <c r="O967" s="129" t="e">
        <f t="shared" si="180"/>
        <v>#VALUE!</v>
      </c>
      <c r="P967" s="130">
        <f t="shared" si="181"/>
        <v>0</v>
      </c>
      <c r="Q967" s="130" t="e">
        <f>VLOOKUP(T967,Tableau!C:E,3,0)</f>
        <v>#N/A</v>
      </c>
      <c r="R967" s="130" t="e">
        <f>VLOOKUP(T967,Tableau!C:G,5,0)</f>
        <v>#N/A</v>
      </c>
      <c r="S967" s="131" t="str">
        <f t="shared" si="182"/>
        <v/>
      </c>
      <c r="T967" s="131" t="str">
        <f t="shared" si="183"/>
        <v/>
      </c>
    </row>
    <row r="968" spans="13:20" ht="14.25" customHeight="1" x14ac:dyDescent="0.15">
      <c r="M968" s="129" t="str">
        <f t="shared" si="178"/>
        <v/>
      </c>
      <c r="N968" s="129" t="str">
        <f t="shared" si="179"/>
        <v/>
      </c>
      <c r="O968" s="129" t="e">
        <f t="shared" si="180"/>
        <v>#VALUE!</v>
      </c>
      <c r="P968" s="130">
        <f t="shared" si="181"/>
        <v>0</v>
      </c>
      <c r="Q968" s="130" t="e">
        <f>VLOOKUP(T968,Tableau!C:E,3,0)</f>
        <v>#N/A</v>
      </c>
      <c r="R968" s="130" t="e">
        <f>VLOOKUP(T968,Tableau!C:G,5,0)</f>
        <v>#N/A</v>
      </c>
      <c r="S968" s="131" t="str">
        <f t="shared" si="182"/>
        <v/>
      </c>
      <c r="T968" s="131" t="str">
        <f t="shared" si="183"/>
        <v/>
      </c>
    </row>
    <row r="969" spans="13:20" ht="14.25" customHeight="1" x14ac:dyDescent="0.15">
      <c r="M969" s="129" t="str">
        <f t="shared" si="178"/>
        <v/>
      </c>
      <c r="N969" s="129" t="str">
        <f t="shared" si="179"/>
        <v/>
      </c>
      <c r="O969" s="129" t="e">
        <f t="shared" si="180"/>
        <v>#VALUE!</v>
      </c>
      <c r="P969" s="130">
        <f t="shared" si="181"/>
        <v>0</v>
      </c>
      <c r="Q969" s="130" t="e">
        <f>VLOOKUP(T969,Tableau!C:E,3,0)</f>
        <v>#N/A</v>
      </c>
      <c r="R969" s="130" t="e">
        <f>VLOOKUP(T969,Tableau!C:G,5,0)</f>
        <v>#N/A</v>
      </c>
      <c r="S969" s="131" t="str">
        <f t="shared" si="182"/>
        <v/>
      </c>
      <c r="T969" s="131" t="str">
        <f t="shared" si="183"/>
        <v/>
      </c>
    </row>
    <row r="970" spans="13:20" ht="14.25" customHeight="1" x14ac:dyDescent="0.15">
      <c r="M970" s="129" t="str">
        <f t="shared" si="178"/>
        <v/>
      </c>
      <c r="N970" s="129" t="str">
        <f t="shared" si="179"/>
        <v/>
      </c>
      <c r="O970" s="129" t="e">
        <f t="shared" si="180"/>
        <v>#VALUE!</v>
      </c>
      <c r="P970" s="130">
        <f t="shared" si="181"/>
        <v>0</v>
      </c>
      <c r="Q970" s="130" t="e">
        <f>VLOOKUP(T970,Tableau!C:E,3,0)</f>
        <v>#N/A</v>
      </c>
      <c r="R970" s="130" t="e">
        <f>VLOOKUP(T970,Tableau!C:G,5,0)</f>
        <v>#N/A</v>
      </c>
      <c r="S970" s="131" t="str">
        <f t="shared" si="182"/>
        <v/>
      </c>
      <c r="T970" s="131" t="str">
        <f t="shared" si="183"/>
        <v/>
      </c>
    </row>
    <row r="971" spans="13:20" ht="14.25" customHeight="1" x14ac:dyDescent="0.15">
      <c r="M971" s="129" t="str">
        <f t="shared" si="178"/>
        <v/>
      </c>
      <c r="N971" s="129" t="str">
        <f t="shared" si="179"/>
        <v/>
      </c>
      <c r="O971" s="129" t="e">
        <f t="shared" si="180"/>
        <v>#VALUE!</v>
      </c>
      <c r="P971" s="130">
        <f t="shared" si="181"/>
        <v>0</v>
      </c>
      <c r="Q971" s="130" t="e">
        <f>VLOOKUP(T971,Tableau!C:E,3,0)</f>
        <v>#N/A</v>
      </c>
      <c r="R971" s="130" t="e">
        <f>VLOOKUP(T971,Tableau!C:G,5,0)</f>
        <v>#N/A</v>
      </c>
      <c r="S971" s="131" t="str">
        <f t="shared" si="182"/>
        <v/>
      </c>
      <c r="T971" s="131" t="str">
        <f t="shared" si="183"/>
        <v/>
      </c>
    </row>
    <row r="972" spans="13:20" ht="14.25" customHeight="1" x14ac:dyDescent="0.15">
      <c r="M972" s="129" t="str">
        <f t="shared" si="178"/>
        <v/>
      </c>
      <c r="N972" s="129" t="str">
        <f t="shared" si="179"/>
        <v/>
      </c>
      <c r="O972" s="129" t="e">
        <f t="shared" si="180"/>
        <v>#VALUE!</v>
      </c>
      <c r="P972" s="130">
        <f t="shared" si="181"/>
        <v>0</v>
      </c>
      <c r="Q972" s="130" t="e">
        <f>VLOOKUP(T972,Tableau!C:E,3,0)</f>
        <v>#N/A</v>
      </c>
      <c r="R972" s="130" t="e">
        <f>VLOOKUP(T972,Tableau!C:G,5,0)</f>
        <v>#N/A</v>
      </c>
      <c r="S972" s="131" t="str">
        <f t="shared" si="182"/>
        <v/>
      </c>
      <c r="T972" s="131" t="str">
        <f t="shared" si="183"/>
        <v/>
      </c>
    </row>
    <row r="973" spans="13:20" ht="14.25" customHeight="1" x14ac:dyDescent="0.15">
      <c r="M973" s="129" t="str">
        <f t="shared" si="178"/>
        <v/>
      </c>
      <c r="N973" s="129" t="str">
        <f t="shared" si="179"/>
        <v/>
      </c>
      <c r="O973" s="129" t="e">
        <f t="shared" si="180"/>
        <v>#VALUE!</v>
      </c>
      <c r="P973" s="130">
        <f t="shared" si="181"/>
        <v>0</v>
      </c>
      <c r="Q973" s="130" t="e">
        <f>VLOOKUP(T973,Tableau!C:E,3,0)</f>
        <v>#N/A</v>
      </c>
      <c r="R973" s="130" t="e">
        <f>VLOOKUP(T973,Tableau!C:G,5,0)</f>
        <v>#N/A</v>
      </c>
      <c r="S973" s="131" t="str">
        <f t="shared" si="182"/>
        <v/>
      </c>
      <c r="T973" s="131" t="str">
        <f t="shared" si="183"/>
        <v/>
      </c>
    </row>
    <row r="974" spans="13:20" ht="14.25" customHeight="1" x14ac:dyDescent="0.15">
      <c r="M974" s="129" t="str">
        <f t="shared" si="178"/>
        <v/>
      </c>
      <c r="N974" s="129" t="str">
        <f t="shared" si="179"/>
        <v/>
      </c>
      <c r="O974" s="129" t="e">
        <f t="shared" si="180"/>
        <v>#VALUE!</v>
      </c>
      <c r="P974" s="130">
        <f t="shared" si="181"/>
        <v>0</v>
      </c>
      <c r="Q974" s="130" t="e">
        <f>VLOOKUP(T974,Tableau!C:E,3,0)</f>
        <v>#N/A</v>
      </c>
      <c r="R974" s="130" t="e">
        <f>VLOOKUP(T974,Tableau!C:G,5,0)</f>
        <v>#N/A</v>
      </c>
      <c r="S974" s="131" t="str">
        <f t="shared" si="182"/>
        <v/>
      </c>
      <c r="T974" s="131" t="str">
        <f t="shared" si="183"/>
        <v/>
      </c>
    </row>
    <row r="975" spans="13:20" ht="14.25" customHeight="1" x14ac:dyDescent="0.15">
      <c r="M975" s="129" t="str">
        <f t="shared" si="178"/>
        <v/>
      </c>
      <c r="N975" s="129" t="str">
        <f t="shared" si="179"/>
        <v/>
      </c>
      <c r="O975" s="129" t="e">
        <f t="shared" si="180"/>
        <v>#VALUE!</v>
      </c>
      <c r="P975" s="130">
        <f t="shared" si="181"/>
        <v>0</v>
      </c>
      <c r="Q975" s="130" t="e">
        <f>VLOOKUP(T975,Tableau!C:E,3,0)</f>
        <v>#N/A</v>
      </c>
      <c r="R975" s="130" t="e">
        <f>VLOOKUP(T975,Tableau!C:G,5,0)</f>
        <v>#N/A</v>
      </c>
      <c r="S975" s="131" t="str">
        <f t="shared" si="182"/>
        <v/>
      </c>
      <c r="T975" s="131" t="str">
        <f t="shared" si="183"/>
        <v/>
      </c>
    </row>
    <row r="976" spans="13:20" ht="14.25" customHeight="1" x14ac:dyDescent="0.15">
      <c r="M976" s="129" t="str">
        <f t="shared" si="178"/>
        <v/>
      </c>
      <c r="N976" s="129" t="str">
        <f t="shared" si="179"/>
        <v/>
      </c>
      <c r="O976" s="129" t="e">
        <f t="shared" si="180"/>
        <v>#VALUE!</v>
      </c>
      <c r="P976" s="130">
        <f t="shared" si="181"/>
        <v>0</v>
      </c>
      <c r="Q976" s="130" t="e">
        <f>VLOOKUP(T976,Tableau!C:E,3,0)</f>
        <v>#N/A</v>
      </c>
      <c r="R976" s="130" t="e">
        <f>VLOOKUP(T976,Tableau!C:G,5,0)</f>
        <v>#N/A</v>
      </c>
      <c r="S976" s="131" t="str">
        <f t="shared" si="182"/>
        <v/>
      </c>
      <c r="T976" s="131" t="str">
        <f t="shared" si="183"/>
        <v/>
      </c>
    </row>
    <row r="977" spans="13:20" ht="14.25" customHeight="1" x14ac:dyDescent="0.15">
      <c r="M977" s="129" t="str">
        <f t="shared" si="178"/>
        <v/>
      </c>
      <c r="N977" s="129" t="str">
        <f t="shared" si="179"/>
        <v/>
      </c>
      <c r="O977" s="129" t="e">
        <f t="shared" si="180"/>
        <v>#VALUE!</v>
      </c>
      <c r="P977" s="130">
        <f t="shared" si="181"/>
        <v>0</v>
      </c>
      <c r="Q977" s="130" t="e">
        <f>VLOOKUP(T977,Tableau!C:E,3,0)</f>
        <v>#N/A</v>
      </c>
      <c r="R977" s="130" t="e">
        <f>VLOOKUP(T977,Tableau!C:G,5,0)</f>
        <v>#N/A</v>
      </c>
      <c r="S977" s="131" t="str">
        <f t="shared" si="182"/>
        <v/>
      </c>
      <c r="T977" s="131" t="str">
        <f t="shared" si="183"/>
        <v/>
      </c>
    </row>
    <row r="978" spans="13:20" ht="14.25" customHeight="1" x14ac:dyDescent="0.15">
      <c r="M978" s="129" t="str">
        <f t="shared" si="178"/>
        <v/>
      </c>
      <c r="N978" s="129" t="str">
        <f t="shared" si="179"/>
        <v/>
      </c>
      <c r="O978" s="129" t="e">
        <f t="shared" si="180"/>
        <v>#VALUE!</v>
      </c>
      <c r="P978" s="130">
        <f t="shared" si="181"/>
        <v>0</v>
      </c>
      <c r="Q978" s="130" t="e">
        <f>VLOOKUP(T978,Tableau!C:E,3,0)</f>
        <v>#N/A</v>
      </c>
      <c r="R978" s="130" t="e">
        <f>VLOOKUP(T978,Tableau!C:G,5,0)</f>
        <v>#N/A</v>
      </c>
      <c r="S978" s="131" t="str">
        <f t="shared" si="182"/>
        <v/>
      </c>
      <c r="T978" s="131" t="str">
        <f t="shared" si="183"/>
        <v/>
      </c>
    </row>
    <row r="979" spans="13:20" ht="14.25" customHeight="1" x14ac:dyDescent="0.15">
      <c r="M979" s="129" t="str">
        <f t="shared" si="178"/>
        <v/>
      </c>
      <c r="N979" s="129" t="str">
        <f t="shared" si="179"/>
        <v/>
      </c>
      <c r="O979" s="129" t="e">
        <f t="shared" si="180"/>
        <v>#VALUE!</v>
      </c>
      <c r="P979" s="130">
        <f t="shared" si="181"/>
        <v>0</v>
      </c>
      <c r="Q979" s="130" t="e">
        <f>VLOOKUP(T979,Tableau!C:E,3,0)</f>
        <v>#N/A</v>
      </c>
      <c r="R979" s="130" t="e">
        <f>VLOOKUP(T979,Tableau!C:G,5,0)</f>
        <v>#N/A</v>
      </c>
      <c r="S979" s="131" t="str">
        <f t="shared" si="182"/>
        <v/>
      </c>
      <c r="T979" s="131" t="str">
        <f t="shared" si="183"/>
        <v/>
      </c>
    </row>
    <row r="980" spans="13:20" ht="14.25" customHeight="1" x14ac:dyDescent="0.15">
      <c r="M980" s="129" t="str">
        <f t="shared" si="178"/>
        <v/>
      </c>
      <c r="N980" s="129" t="str">
        <f t="shared" si="179"/>
        <v/>
      </c>
      <c r="O980" s="129" t="e">
        <f t="shared" si="180"/>
        <v>#VALUE!</v>
      </c>
      <c r="P980" s="130">
        <f t="shared" si="181"/>
        <v>0</v>
      </c>
      <c r="Q980" s="130" t="e">
        <f>VLOOKUP(T980,Tableau!C:E,3,0)</f>
        <v>#N/A</v>
      </c>
      <c r="R980" s="130" t="e">
        <f>VLOOKUP(T980,Tableau!C:G,5,0)</f>
        <v>#N/A</v>
      </c>
      <c r="S980" s="131" t="str">
        <f t="shared" si="182"/>
        <v/>
      </c>
      <c r="T980" s="131" t="str">
        <f t="shared" si="183"/>
        <v/>
      </c>
    </row>
    <row r="981" spans="13:20" ht="14.25" customHeight="1" x14ac:dyDescent="0.15">
      <c r="M981" s="129" t="str">
        <f t="shared" si="178"/>
        <v/>
      </c>
      <c r="N981" s="129" t="str">
        <f t="shared" si="179"/>
        <v/>
      </c>
      <c r="O981" s="129" t="e">
        <f t="shared" si="180"/>
        <v>#VALUE!</v>
      </c>
      <c r="P981" s="130">
        <f t="shared" si="181"/>
        <v>0</v>
      </c>
      <c r="Q981" s="130" t="e">
        <f>VLOOKUP(T981,Tableau!C:E,3,0)</f>
        <v>#N/A</v>
      </c>
      <c r="R981" s="130" t="e">
        <f>VLOOKUP(T981,Tableau!C:G,5,0)</f>
        <v>#N/A</v>
      </c>
      <c r="S981" s="131" t="str">
        <f t="shared" si="182"/>
        <v/>
      </c>
      <c r="T981" s="131" t="str">
        <f t="shared" si="183"/>
        <v/>
      </c>
    </row>
    <row r="982" spans="13:20" ht="14.25" customHeight="1" x14ac:dyDescent="0.15">
      <c r="M982" s="129" t="str">
        <f t="shared" si="178"/>
        <v/>
      </c>
      <c r="N982" s="129" t="str">
        <f t="shared" si="179"/>
        <v/>
      </c>
      <c r="O982" s="129" t="e">
        <f t="shared" si="180"/>
        <v>#VALUE!</v>
      </c>
      <c r="P982" s="130">
        <f t="shared" si="181"/>
        <v>0</v>
      </c>
      <c r="Q982" s="130" t="e">
        <f>VLOOKUP(T982,Tableau!C:E,3,0)</f>
        <v>#N/A</v>
      </c>
      <c r="R982" s="130" t="e">
        <f>VLOOKUP(T982,Tableau!C:G,5,0)</f>
        <v>#N/A</v>
      </c>
      <c r="S982" s="131" t="str">
        <f t="shared" si="182"/>
        <v/>
      </c>
      <c r="T982" s="131" t="str">
        <f t="shared" si="183"/>
        <v/>
      </c>
    </row>
    <row r="983" spans="13:20" ht="14.25" customHeight="1" x14ac:dyDescent="0.15">
      <c r="M983" s="129" t="str">
        <f t="shared" si="178"/>
        <v/>
      </c>
      <c r="N983" s="129" t="str">
        <f t="shared" si="179"/>
        <v/>
      </c>
      <c r="O983" s="129" t="e">
        <f t="shared" si="180"/>
        <v>#VALUE!</v>
      </c>
      <c r="P983" s="130">
        <f t="shared" si="181"/>
        <v>0</v>
      </c>
      <c r="Q983" s="130" t="e">
        <f>VLOOKUP(T983,Tableau!C:E,3,0)</f>
        <v>#N/A</v>
      </c>
      <c r="R983" s="130" t="e">
        <f>VLOOKUP(T983,Tableau!C:G,5,0)</f>
        <v>#N/A</v>
      </c>
      <c r="S983" s="131" t="str">
        <f t="shared" si="182"/>
        <v/>
      </c>
      <c r="T983" s="131" t="str">
        <f t="shared" si="183"/>
        <v/>
      </c>
    </row>
    <row r="984" spans="13:20" ht="14.25" customHeight="1" x14ac:dyDescent="0.15">
      <c r="M984" s="129" t="str">
        <f t="shared" si="178"/>
        <v/>
      </c>
      <c r="N984" s="129" t="str">
        <f t="shared" si="179"/>
        <v/>
      </c>
      <c r="O984" s="129" t="e">
        <f t="shared" si="180"/>
        <v>#VALUE!</v>
      </c>
      <c r="P984" s="130">
        <f t="shared" si="181"/>
        <v>0</v>
      </c>
      <c r="Q984" s="130" t="e">
        <f>VLOOKUP(T984,Tableau!C:E,3,0)</f>
        <v>#N/A</v>
      </c>
      <c r="R984" s="130" t="e">
        <f>VLOOKUP(T984,Tableau!C:G,5,0)</f>
        <v>#N/A</v>
      </c>
      <c r="S984" s="131" t="str">
        <f t="shared" si="182"/>
        <v/>
      </c>
      <c r="T984" s="131" t="str">
        <f t="shared" si="183"/>
        <v/>
      </c>
    </row>
    <row r="985" spans="13:20" ht="14.25" customHeight="1" x14ac:dyDescent="0.15">
      <c r="M985" s="129" t="str">
        <f t="shared" si="178"/>
        <v/>
      </c>
      <c r="N985" s="129" t="str">
        <f t="shared" si="179"/>
        <v/>
      </c>
      <c r="O985" s="129" t="e">
        <f t="shared" si="180"/>
        <v>#VALUE!</v>
      </c>
      <c r="P985" s="130">
        <f t="shared" si="181"/>
        <v>0</v>
      </c>
      <c r="Q985" s="130" t="e">
        <f>VLOOKUP(T985,Tableau!C:E,3,0)</f>
        <v>#N/A</v>
      </c>
      <c r="R985" s="130" t="e">
        <f>VLOOKUP(T985,Tableau!C:G,5,0)</f>
        <v>#N/A</v>
      </c>
      <c r="S985" s="131" t="str">
        <f t="shared" si="182"/>
        <v/>
      </c>
      <c r="T985" s="131" t="str">
        <f t="shared" si="183"/>
        <v/>
      </c>
    </row>
    <row r="986" spans="13:20" ht="14.25" customHeight="1" x14ac:dyDescent="0.15">
      <c r="M986" s="129" t="str">
        <f t="shared" si="178"/>
        <v/>
      </c>
      <c r="N986" s="129" t="str">
        <f t="shared" si="179"/>
        <v/>
      </c>
      <c r="O986" s="129" t="e">
        <f t="shared" si="180"/>
        <v>#VALUE!</v>
      </c>
      <c r="P986" s="130">
        <f t="shared" si="181"/>
        <v>0</v>
      </c>
      <c r="Q986" s="130" t="e">
        <f>VLOOKUP(T986,Tableau!C:E,3,0)</f>
        <v>#N/A</v>
      </c>
      <c r="R986" s="130" t="e">
        <f>VLOOKUP(T986,Tableau!C:G,5,0)</f>
        <v>#N/A</v>
      </c>
      <c r="S986" s="131" t="str">
        <f t="shared" si="182"/>
        <v/>
      </c>
      <c r="T986" s="131" t="str">
        <f t="shared" si="183"/>
        <v/>
      </c>
    </row>
    <row r="987" spans="13:20" ht="14.25" customHeight="1" x14ac:dyDescent="0.15">
      <c r="M987" s="129" t="str">
        <f t="shared" si="178"/>
        <v/>
      </c>
      <c r="N987" s="129" t="str">
        <f t="shared" si="179"/>
        <v/>
      </c>
      <c r="O987" s="129" t="e">
        <f t="shared" si="180"/>
        <v>#VALUE!</v>
      </c>
      <c r="P987" s="130">
        <f t="shared" si="181"/>
        <v>0</v>
      </c>
      <c r="Q987" s="130" t="e">
        <f>VLOOKUP(T987,Tableau!C:E,3,0)</f>
        <v>#N/A</v>
      </c>
      <c r="R987" s="130" t="e">
        <f>VLOOKUP(T987,Tableau!C:G,5,0)</f>
        <v>#N/A</v>
      </c>
      <c r="S987" s="131" t="str">
        <f t="shared" si="182"/>
        <v/>
      </c>
      <c r="T987" s="131" t="str">
        <f t="shared" si="183"/>
        <v/>
      </c>
    </row>
    <row r="988" spans="13:20" ht="14.25" customHeight="1" x14ac:dyDescent="0.15">
      <c r="M988" s="129" t="str">
        <f t="shared" si="178"/>
        <v/>
      </c>
      <c r="N988" s="129" t="str">
        <f t="shared" si="179"/>
        <v/>
      </c>
      <c r="O988" s="129" t="e">
        <f t="shared" si="180"/>
        <v>#VALUE!</v>
      </c>
      <c r="P988" s="130">
        <f t="shared" si="181"/>
        <v>0</v>
      </c>
      <c r="Q988" s="130" t="e">
        <f>VLOOKUP(T988,Tableau!C:E,3,0)</f>
        <v>#N/A</v>
      </c>
      <c r="R988" s="130" t="e">
        <f>VLOOKUP(T988,Tableau!C:G,5,0)</f>
        <v>#N/A</v>
      </c>
      <c r="S988" s="131" t="str">
        <f t="shared" si="182"/>
        <v/>
      </c>
      <c r="T988" s="131" t="str">
        <f t="shared" si="183"/>
        <v/>
      </c>
    </row>
    <row r="989" spans="13:20" ht="14.25" customHeight="1" x14ac:dyDescent="0.15">
      <c r="M989" s="129" t="str">
        <f t="shared" si="178"/>
        <v/>
      </c>
      <c r="N989" s="129" t="str">
        <f t="shared" si="179"/>
        <v/>
      </c>
      <c r="O989" s="129" t="e">
        <f t="shared" si="180"/>
        <v>#VALUE!</v>
      </c>
      <c r="P989" s="130">
        <f t="shared" si="181"/>
        <v>0</v>
      </c>
      <c r="Q989" s="130" t="e">
        <f>VLOOKUP(T989,Tableau!C:E,3,0)</f>
        <v>#N/A</v>
      </c>
      <c r="R989" s="130" t="e">
        <f>VLOOKUP(T989,Tableau!C:G,5,0)</f>
        <v>#N/A</v>
      </c>
      <c r="S989" s="131" t="str">
        <f t="shared" si="182"/>
        <v/>
      </c>
      <c r="T989" s="131" t="str">
        <f t="shared" si="183"/>
        <v/>
      </c>
    </row>
    <row r="990" spans="13:20" ht="14.25" customHeight="1" x14ac:dyDescent="0.15">
      <c r="M990" s="129" t="str">
        <f t="shared" si="178"/>
        <v/>
      </c>
      <c r="N990" s="129" t="str">
        <f t="shared" si="179"/>
        <v/>
      </c>
      <c r="O990" s="129" t="e">
        <f t="shared" si="180"/>
        <v>#VALUE!</v>
      </c>
      <c r="P990" s="130">
        <f t="shared" si="181"/>
        <v>0</v>
      </c>
      <c r="Q990" s="130" t="e">
        <f>VLOOKUP(T990,Tableau!C:E,3,0)</f>
        <v>#N/A</v>
      </c>
      <c r="R990" s="130" t="e">
        <f>VLOOKUP(T990,Tableau!C:G,5,0)</f>
        <v>#N/A</v>
      </c>
      <c r="S990" s="131" t="str">
        <f t="shared" si="182"/>
        <v/>
      </c>
      <c r="T990" s="131" t="str">
        <f t="shared" si="183"/>
        <v/>
      </c>
    </row>
    <row r="991" spans="13:20" ht="14.25" customHeight="1" x14ac:dyDescent="0.15">
      <c r="M991" s="129" t="str">
        <f t="shared" si="178"/>
        <v/>
      </c>
      <c r="N991" s="129" t="str">
        <f t="shared" si="179"/>
        <v/>
      </c>
      <c r="O991" s="129" t="e">
        <f t="shared" si="180"/>
        <v>#VALUE!</v>
      </c>
      <c r="P991" s="130">
        <f t="shared" si="181"/>
        <v>0</v>
      </c>
      <c r="Q991" s="130" t="e">
        <f>VLOOKUP(T991,Tableau!C:E,3,0)</f>
        <v>#N/A</v>
      </c>
      <c r="R991" s="130" t="e">
        <f>VLOOKUP(T991,Tableau!C:G,5,0)</f>
        <v>#N/A</v>
      </c>
      <c r="S991" s="131" t="str">
        <f t="shared" si="182"/>
        <v/>
      </c>
      <c r="T991" s="131" t="str">
        <f t="shared" si="183"/>
        <v/>
      </c>
    </row>
    <row r="992" spans="13:20" ht="14.25" customHeight="1" x14ac:dyDescent="0.15">
      <c r="M992" s="129" t="str">
        <f t="shared" si="178"/>
        <v/>
      </c>
      <c r="N992" s="129" t="str">
        <f t="shared" si="179"/>
        <v/>
      </c>
      <c r="O992" s="129" t="e">
        <f t="shared" si="180"/>
        <v>#VALUE!</v>
      </c>
      <c r="P992" s="130">
        <f t="shared" si="181"/>
        <v>0</v>
      </c>
      <c r="Q992" s="130" t="e">
        <f>VLOOKUP(T992,Tableau!C:E,3,0)</f>
        <v>#N/A</v>
      </c>
      <c r="R992" s="130" t="e">
        <f>VLOOKUP(T992,Tableau!C:G,5,0)</f>
        <v>#N/A</v>
      </c>
      <c r="S992" s="131" t="str">
        <f t="shared" si="182"/>
        <v/>
      </c>
      <c r="T992" s="131" t="str">
        <f t="shared" si="183"/>
        <v/>
      </c>
    </row>
    <row r="993" spans="13:20" ht="14.25" customHeight="1" x14ac:dyDescent="0.15">
      <c r="M993" s="129" t="str">
        <f t="shared" si="178"/>
        <v/>
      </c>
      <c r="N993" s="129" t="str">
        <f t="shared" si="179"/>
        <v/>
      </c>
      <c r="O993" s="129" t="e">
        <f t="shared" si="180"/>
        <v>#VALUE!</v>
      </c>
      <c r="P993" s="130">
        <f t="shared" si="181"/>
        <v>0</v>
      </c>
      <c r="Q993" s="130" t="e">
        <f>VLOOKUP(T993,Tableau!C:E,3,0)</f>
        <v>#N/A</v>
      </c>
      <c r="R993" s="130" t="e">
        <f>VLOOKUP(T993,Tableau!C:G,5,0)</f>
        <v>#N/A</v>
      </c>
      <c r="S993" s="131" t="str">
        <f t="shared" si="182"/>
        <v/>
      </c>
      <c r="T993" s="131" t="str">
        <f t="shared" si="183"/>
        <v/>
      </c>
    </row>
    <row r="994" spans="13:20" ht="14.25" customHeight="1" x14ac:dyDescent="0.15">
      <c r="M994" s="129" t="str">
        <f t="shared" si="178"/>
        <v/>
      </c>
      <c r="N994" s="129" t="str">
        <f t="shared" si="179"/>
        <v/>
      </c>
      <c r="O994" s="129" t="e">
        <f t="shared" si="180"/>
        <v>#VALUE!</v>
      </c>
      <c r="P994" s="130">
        <f t="shared" si="181"/>
        <v>0</v>
      </c>
      <c r="Q994" s="130" t="e">
        <f>VLOOKUP(T994,Tableau!C:E,3,0)</f>
        <v>#N/A</v>
      </c>
      <c r="R994" s="130" t="e">
        <f>VLOOKUP(T994,Tableau!C:G,5,0)</f>
        <v>#N/A</v>
      </c>
      <c r="S994" s="131" t="str">
        <f t="shared" si="182"/>
        <v/>
      </c>
      <c r="T994" s="131" t="str">
        <f t="shared" si="183"/>
        <v/>
      </c>
    </row>
    <row r="995" spans="13:20" ht="14.25" customHeight="1" x14ac:dyDescent="0.15">
      <c r="M995" s="129" t="str">
        <f t="shared" si="178"/>
        <v/>
      </c>
      <c r="N995" s="129" t="str">
        <f t="shared" si="179"/>
        <v/>
      </c>
      <c r="O995" s="129" t="e">
        <f t="shared" si="180"/>
        <v>#VALUE!</v>
      </c>
      <c r="P995" s="130">
        <f t="shared" si="181"/>
        <v>0</v>
      </c>
      <c r="Q995" s="130" t="e">
        <f>VLOOKUP(T995,Tableau!C:E,3,0)</f>
        <v>#N/A</v>
      </c>
      <c r="R995" s="130" t="e">
        <f>VLOOKUP(T995,Tableau!C:G,5,0)</f>
        <v>#N/A</v>
      </c>
      <c r="S995" s="131" t="str">
        <f t="shared" si="182"/>
        <v/>
      </c>
      <c r="T995" s="131" t="str">
        <f t="shared" si="183"/>
        <v/>
      </c>
    </row>
    <row r="996" spans="13:20" ht="14.25" customHeight="1" x14ac:dyDescent="0.15">
      <c r="M996" s="129" t="str">
        <f t="shared" si="178"/>
        <v/>
      </c>
      <c r="N996" s="129" t="str">
        <f t="shared" si="179"/>
        <v/>
      </c>
      <c r="O996" s="129" t="e">
        <f t="shared" si="180"/>
        <v>#VALUE!</v>
      </c>
      <c r="P996" s="130">
        <f t="shared" si="181"/>
        <v>0</v>
      </c>
      <c r="Q996" s="130" t="e">
        <f>VLOOKUP(T996,Tableau!C:E,3,0)</f>
        <v>#N/A</v>
      </c>
      <c r="R996" s="130" t="e">
        <f>VLOOKUP(T996,Tableau!C:G,5,0)</f>
        <v>#N/A</v>
      </c>
      <c r="S996" s="131" t="str">
        <f t="shared" si="182"/>
        <v/>
      </c>
      <c r="T996" s="131" t="str">
        <f t="shared" si="183"/>
        <v/>
      </c>
    </row>
    <row r="997" spans="13:20" ht="14.25" customHeight="1" x14ac:dyDescent="0.15">
      <c r="M997" s="129" t="str">
        <f t="shared" si="178"/>
        <v/>
      </c>
      <c r="N997" s="129" t="str">
        <f t="shared" si="179"/>
        <v/>
      </c>
      <c r="O997" s="129" t="e">
        <f t="shared" si="180"/>
        <v>#VALUE!</v>
      </c>
      <c r="P997" s="130">
        <f t="shared" si="181"/>
        <v>0</v>
      </c>
      <c r="Q997" s="130" t="e">
        <f>VLOOKUP(T997,Tableau!C:E,3,0)</f>
        <v>#N/A</v>
      </c>
      <c r="R997" s="130" t="e">
        <f>VLOOKUP(T997,Tableau!C:G,5,0)</f>
        <v>#N/A</v>
      </c>
      <c r="S997" s="131" t="str">
        <f t="shared" si="182"/>
        <v/>
      </c>
      <c r="T997" s="131" t="str">
        <f t="shared" si="183"/>
        <v/>
      </c>
    </row>
    <row r="998" spans="13:20" ht="14.25" customHeight="1" x14ac:dyDescent="0.15">
      <c r="M998" s="129" t="str">
        <f t="shared" si="178"/>
        <v/>
      </c>
      <c r="N998" s="129" t="str">
        <f t="shared" si="179"/>
        <v/>
      </c>
      <c r="O998" s="129" t="e">
        <f t="shared" si="180"/>
        <v>#VALUE!</v>
      </c>
      <c r="P998" s="130">
        <f t="shared" si="181"/>
        <v>0</v>
      </c>
      <c r="Q998" s="130" t="e">
        <f>VLOOKUP(T998,Tableau!C:E,3,0)</f>
        <v>#N/A</v>
      </c>
      <c r="R998" s="130" t="e">
        <f>VLOOKUP(T998,Tableau!C:G,5,0)</f>
        <v>#N/A</v>
      </c>
      <c r="S998" s="131" t="str">
        <f t="shared" si="182"/>
        <v/>
      </c>
      <c r="T998" s="131" t="str">
        <f t="shared" si="183"/>
        <v/>
      </c>
    </row>
    <row r="999" spans="13:20" ht="14.25" customHeight="1" x14ac:dyDescent="0.15">
      <c r="M999" s="129" t="str">
        <f t="shared" si="178"/>
        <v/>
      </c>
      <c r="N999" s="129" t="str">
        <f t="shared" si="179"/>
        <v/>
      </c>
      <c r="O999" s="129" t="e">
        <f t="shared" si="180"/>
        <v>#VALUE!</v>
      </c>
      <c r="P999" s="130">
        <f t="shared" si="181"/>
        <v>0</v>
      </c>
      <c r="Q999" s="130" t="e">
        <f>VLOOKUP(T999,Tableau!C:E,3,0)</f>
        <v>#N/A</v>
      </c>
      <c r="R999" s="130" t="e">
        <f>VLOOKUP(T999,Tableau!C:G,5,0)</f>
        <v>#N/A</v>
      </c>
      <c r="S999" s="131" t="str">
        <f t="shared" si="182"/>
        <v/>
      </c>
      <c r="T999" s="131" t="str">
        <f t="shared" si="183"/>
        <v/>
      </c>
    </row>
    <row r="1000" spans="13:20" ht="14.25" customHeight="1" x14ac:dyDescent="0.15">
      <c r="M1000" s="129" t="str">
        <f t="shared" si="178"/>
        <v/>
      </c>
      <c r="N1000" s="129" t="str">
        <f t="shared" si="179"/>
        <v/>
      </c>
      <c r="O1000" s="129" t="e">
        <f t="shared" si="180"/>
        <v>#VALUE!</v>
      </c>
      <c r="P1000" s="130">
        <f t="shared" si="181"/>
        <v>0</v>
      </c>
      <c r="Q1000" s="130" t="e">
        <f>VLOOKUP(T1000,Tableau!C:E,3,0)</f>
        <v>#N/A</v>
      </c>
      <c r="R1000" s="130" t="e">
        <f>VLOOKUP(T1000,Tableau!C:G,5,0)</f>
        <v>#N/A</v>
      </c>
      <c r="S1000" s="131" t="str">
        <f t="shared" si="182"/>
        <v/>
      </c>
      <c r="T1000" s="131" t="str">
        <f t="shared" si="183"/>
        <v/>
      </c>
    </row>
    <row r="1001" spans="13:20" ht="14.25" customHeight="1" x14ac:dyDescent="0.15">
      <c r="M1001" s="129" t="str">
        <f t="shared" si="178"/>
        <v/>
      </c>
      <c r="N1001" s="129" t="str">
        <f t="shared" si="179"/>
        <v/>
      </c>
      <c r="O1001" s="129" t="e">
        <f t="shared" si="180"/>
        <v>#VALUE!</v>
      </c>
      <c r="P1001" s="130">
        <f t="shared" si="181"/>
        <v>0</v>
      </c>
      <c r="Q1001" s="130" t="e">
        <f>VLOOKUP(T1001,Tableau!C:E,3,0)</f>
        <v>#N/A</v>
      </c>
      <c r="R1001" s="130" t="e">
        <f>VLOOKUP(T1001,Tableau!C:G,5,0)</f>
        <v>#N/A</v>
      </c>
      <c r="S1001" s="131" t="str">
        <f t="shared" si="182"/>
        <v/>
      </c>
      <c r="T1001" s="131" t="str">
        <f t="shared" si="183"/>
        <v/>
      </c>
    </row>
    <row r="1002" spans="13:20" ht="14.25" customHeight="1" x14ac:dyDescent="0.15">
      <c r="M1002" s="129" t="str">
        <f t="shared" si="178"/>
        <v/>
      </c>
      <c r="N1002" s="129" t="str">
        <f t="shared" si="179"/>
        <v/>
      </c>
      <c r="O1002" s="129" t="e">
        <f t="shared" si="180"/>
        <v>#VALUE!</v>
      </c>
      <c r="P1002" s="130">
        <f t="shared" si="181"/>
        <v>0</v>
      </c>
      <c r="Q1002" s="130" t="e">
        <f>VLOOKUP(T1002,Tableau!C:E,3,0)</f>
        <v>#N/A</v>
      </c>
      <c r="R1002" s="130" t="e">
        <f>VLOOKUP(T1002,Tableau!C:G,5,0)</f>
        <v>#N/A</v>
      </c>
      <c r="S1002" s="131" t="str">
        <f t="shared" si="182"/>
        <v/>
      </c>
      <c r="T1002" s="131" t="str">
        <f t="shared" si="183"/>
        <v/>
      </c>
    </row>
    <row r="1003" spans="13:20" ht="14.25" customHeight="1" x14ac:dyDescent="0.15">
      <c r="M1003" s="129" t="str">
        <f t="shared" si="178"/>
        <v/>
      </c>
      <c r="N1003" s="129" t="str">
        <f t="shared" si="179"/>
        <v/>
      </c>
      <c r="O1003" s="129" t="e">
        <f t="shared" si="180"/>
        <v>#VALUE!</v>
      </c>
      <c r="P1003" s="130">
        <f t="shared" si="181"/>
        <v>0</v>
      </c>
      <c r="Q1003" s="130" t="e">
        <f>VLOOKUP(T1003,Tableau!C:E,3,0)</f>
        <v>#N/A</v>
      </c>
      <c r="R1003" s="130" t="e">
        <f>VLOOKUP(T1003,Tableau!C:G,5,0)</f>
        <v>#N/A</v>
      </c>
      <c r="S1003" s="131" t="str">
        <f t="shared" si="182"/>
        <v/>
      </c>
      <c r="T1003" s="131" t="str">
        <f t="shared" si="183"/>
        <v/>
      </c>
    </row>
    <row r="1004" spans="13:20" ht="14.25" customHeight="1" x14ac:dyDescent="0.15">
      <c r="M1004" s="129" t="str">
        <f t="shared" si="178"/>
        <v/>
      </c>
      <c r="N1004" s="129" t="str">
        <f t="shared" si="179"/>
        <v/>
      </c>
      <c r="O1004" s="129" t="e">
        <f t="shared" si="180"/>
        <v>#VALUE!</v>
      </c>
      <c r="P1004" s="130">
        <f t="shared" si="181"/>
        <v>0</v>
      </c>
      <c r="Q1004" s="130" t="e">
        <f>VLOOKUP(T1004,Tableau!C:E,3,0)</f>
        <v>#N/A</v>
      </c>
      <c r="R1004" s="130" t="e">
        <f>VLOOKUP(T1004,Tableau!C:G,5,0)</f>
        <v>#N/A</v>
      </c>
      <c r="S1004" s="131" t="str">
        <f t="shared" si="182"/>
        <v/>
      </c>
      <c r="T1004" s="131" t="str">
        <f t="shared" si="183"/>
        <v/>
      </c>
    </row>
    <row r="1005" spans="13:20" ht="14.25" customHeight="1" x14ac:dyDescent="0.15">
      <c r="M1005" s="129" t="str">
        <f t="shared" si="178"/>
        <v/>
      </c>
      <c r="N1005" s="129" t="str">
        <f t="shared" si="179"/>
        <v/>
      </c>
      <c r="O1005" s="129" t="e">
        <f t="shared" si="180"/>
        <v>#VALUE!</v>
      </c>
      <c r="P1005" s="130">
        <f t="shared" si="181"/>
        <v>0</v>
      </c>
      <c r="Q1005" s="130" t="e">
        <f>VLOOKUP(T1005,Tableau!C:E,3,0)</f>
        <v>#N/A</v>
      </c>
      <c r="R1005" s="130" t="e">
        <f>VLOOKUP(T1005,Tableau!C:G,5,0)</f>
        <v>#N/A</v>
      </c>
      <c r="S1005" s="131" t="str">
        <f t="shared" si="182"/>
        <v/>
      </c>
      <c r="T1005" s="131" t="str">
        <f t="shared" si="183"/>
        <v/>
      </c>
    </row>
    <row r="1006" spans="13:20" ht="14.25" customHeight="1" x14ac:dyDescent="0.15">
      <c r="M1006" s="129" t="str">
        <f t="shared" si="178"/>
        <v/>
      </c>
      <c r="N1006" s="129" t="str">
        <f t="shared" si="179"/>
        <v/>
      </c>
      <c r="O1006" s="129" t="e">
        <f t="shared" si="180"/>
        <v>#VALUE!</v>
      </c>
      <c r="P1006" s="130">
        <f t="shared" si="181"/>
        <v>0</v>
      </c>
      <c r="Q1006" s="130" t="e">
        <f>VLOOKUP(T1006,Tableau!C:E,3,0)</f>
        <v>#N/A</v>
      </c>
      <c r="R1006" s="130" t="e">
        <f>VLOOKUP(T1006,Tableau!C:G,5,0)</f>
        <v>#N/A</v>
      </c>
      <c r="S1006" s="131" t="str">
        <f t="shared" si="182"/>
        <v/>
      </c>
      <c r="T1006" s="131" t="str">
        <f t="shared" si="183"/>
        <v/>
      </c>
    </row>
    <row r="1007" spans="13:20" ht="14.25" customHeight="1" x14ac:dyDescent="0.15">
      <c r="M1007" s="129" t="str">
        <f t="shared" si="178"/>
        <v/>
      </c>
      <c r="N1007" s="129" t="str">
        <f t="shared" si="179"/>
        <v/>
      </c>
      <c r="O1007" s="129" t="e">
        <f t="shared" si="180"/>
        <v>#VALUE!</v>
      </c>
      <c r="P1007" s="130">
        <f t="shared" si="181"/>
        <v>0</v>
      </c>
      <c r="Q1007" s="130" t="e">
        <f>VLOOKUP(T1007,Tableau!C:E,3,0)</f>
        <v>#N/A</v>
      </c>
      <c r="R1007" s="130" t="e">
        <f>VLOOKUP(T1007,Tableau!C:G,5,0)</f>
        <v>#N/A</v>
      </c>
      <c r="S1007" s="131" t="str">
        <f t="shared" si="182"/>
        <v/>
      </c>
      <c r="T1007" s="131" t="str">
        <f t="shared" si="183"/>
        <v/>
      </c>
    </row>
    <row r="1008" spans="13:20" ht="14.25" customHeight="1" x14ac:dyDescent="0.15">
      <c r="M1008" s="129" t="str">
        <f t="shared" si="178"/>
        <v/>
      </c>
      <c r="N1008" s="129" t="str">
        <f t="shared" si="179"/>
        <v/>
      </c>
      <c r="O1008" s="129" t="e">
        <f t="shared" si="180"/>
        <v>#VALUE!</v>
      </c>
      <c r="P1008" s="130">
        <f t="shared" si="181"/>
        <v>0</v>
      </c>
      <c r="Q1008" s="130" t="e">
        <f>VLOOKUP(T1008,Tableau!C:E,3,0)</f>
        <v>#N/A</v>
      </c>
      <c r="R1008" s="130" t="e">
        <f>VLOOKUP(T1008,Tableau!C:G,5,0)</f>
        <v>#N/A</v>
      </c>
      <c r="S1008" s="131" t="str">
        <f t="shared" si="182"/>
        <v/>
      </c>
      <c r="T1008" s="131" t="str">
        <f t="shared" si="183"/>
        <v/>
      </c>
    </row>
    <row r="1009" spans="13:20" ht="14.25" customHeight="1" x14ac:dyDescent="0.15">
      <c r="M1009" s="129" t="str">
        <f t="shared" ref="M1009:M1072" si="184">A1009&amp;S1009</f>
        <v/>
      </c>
      <c r="N1009" s="129" t="str">
        <f t="shared" ref="N1009:N1072" si="185">LEFT(A1009,4)</f>
        <v/>
      </c>
      <c r="O1009" s="129" t="e">
        <f t="shared" ref="O1009:O1072" si="186">VALUE(RIGHT(A1009,2))</f>
        <v>#VALUE!</v>
      </c>
      <c r="P1009" s="130">
        <f t="shared" ref="P1009:P1072" si="187">F1009+G1009+H1009</f>
        <v>0</v>
      </c>
      <c r="Q1009" s="130" t="e">
        <f>VLOOKUP(T1009,Tableau!C:E,3,0)</f>
        <v>#N/A</v>
      </c>
      <c r="R1009" s="130" t="e">
        <f>VLOOKUP(T1009,Tableau!C:G,5,0)</f>
        <v>#N/A</v>
      </c>
      <c r="S1009" s="131" t="str">
        <f t="shared" ref="S1009:S1072" si="188">LEFT(D1009,1)</f>
        <v/>
      </c>
      <c r="T1009" s="131" t="str">
        <f t="shared" ref="T1009:T1072" si="189">LEFT(D1009,3)</f>
        <v/>
      </c>
    </row>
    <row r="1010" spans="13:20" ht="14.25" customHeight="1" x14ac:dyDescent="0.15">
      <c r="M1010" s="129" t="str">
        <f t="shared" si="184"/>
        <v/>
      </c>
      <c r="N1010" s="129" t="str">
        <f t="shared" si="185"/>
        <v/>
      </c>
      <c r="O1010" s="129" t="e">
        <f t="shared" si="186"/>
        <v>#VALUE!</v>
      </c>
      <c r="P1010" s="130">
        <f t="shared" si="187"/>
        <v>0</v>
      </c>
      <c r="Q1010" s="130" t="e">
        <f>VLOOKUP(T1010,Tableau!C:E,3,0)</f>
        <v>#N/A</v>
      </c>
      <c r="R1010" s="130" t="e">
        <f>VLOOKUP(T1010,Tableau!C:G,5,0)</f>
        <v>#N/A</v>
      </c>
      <c r="S1010" s="131" t="str">
        <f t="shared" si="188"/>
        <v/>
      </c>
      <c r="T1010" s="131" t="str">
        <f t="shared" si="189"/>
        <v/>
      </c>
    </row>
    <row r="1011" spans="13:20" ht="14.25" customHeight="1" x14ac:dyDescent="0.15">
      <c r="M1011" s="129" t="str">
        <f t="shared" si="184"/>
        <v/>
      </c>
      <c r="N1011" s="129" t="str">
        <f t="shared" si="185"/>
        <v/>
      </c>
      <c r="O1011" s="129" t="e">
        <f t="shared" si="186"/>
        <v>#VALUE!</v>
      </c>
      <c r="P1011" s="130">
        <f t="shared" si="187"/>
        <v>0</v>
      </c>
      <c r="Q1011" s="130" t="e">
        <f>VLOOKUP(T1011,Tableau!C:E,3,0)</f>
        <v>#N/A</v>
      </c>
      <c r="R1011" s="130" t="e">
        <f>VLOOKUP(T1011,Tableau!C:G,5,0)</f>
        <v>#N/A</v>
      </c>
      <c r="S1011" s="131" t="str">
        <f t="shared" si="188"/>
        <v/>
      </c>
      <c r="T1011" s="131" t="str">
        <f t="shared" si="189"/>
        <v/>
      </c>
    </row>
    <row r="1012" spans="13:20" ht="14.25" customHeight="1" x14ac:dyDescent="0.15">
      <c r="M1012" s="129" t="str">
        <f t="shared" si="184"/>
        <v/>
      </c>
      <c r="N1012" s="129" t="str">
        <f t="shared" si="185"/>
        <v/>
      </c>
      <c r="O1012" s="129" t="e">
        <f t="shared" si="186"/>
        <v>#VALUE!</v>
      </c>
      <c r="P1012" s="130">
        <f t="shared" si="187"/>
        <v>0</v>
      </c>
      <c r="Q1012" s="130" t="e">
        <f>VLOOKUP(T1012,Tableau!C:E,3,0)</f>
        <v>#N/A</v>
      </c>
      <c r="R1012" s="130" t="e">
        <f>VLOOKUP(T1012,Tableau!C:G,5,0)</f>
        <v>#N/A</v>
      </c>
      <c r="S1012" s="131" t="str">
        <f t="shared" si="188"/>
        <v/>
      </c>
      <c r="T1012" s="131" t="str">
        <f t="shared" si="189"/>
        <v/>
      </c>
    </row>
    <row r="1013" spans="13:20" ht="14.25" customHeight="1" x14ac:dyDescent="0.15">
      <c r="M1013" s="129" t="str">
        <f t="shared" si="184"/>
        <v/>
      </c>
      <c r="N1013" s="129" t="str">
        <f t="shared" si="185"/>
        <v/>
      </c>
      <c r="O1013" s="129" t="e">
        <f t="shared" si="186"/>
        <v>#VALUE!</v>
      </c>
      <c r="P1013" s="130">
        <f t="shared" si="187"/>
        <v>0</v>
      </c>
      <c r="Q1013" s="130" t="e">
        <f>VLOOKUP(T1013,Tableau!C:E,3,0)</f>
        <v>#N/A</v>
      </c>
      <c r="R1013" s="130" t="e">
        <f>VLOOKUP(T1013,Tableau!C:G,5,0)</f>
        <v>#N/A</v>
      </c>
      <c r="S1013" s="131" t="str">
        <f t="shared" si="188"/>
        <v/>
      </c>
      <c r="T1013" s="131" t="str">
        <f t="shared" si="189"/>
        <v/>
      </c>
    </row>
    <row r="1014" spans="13:20" ht="14.25" customHeight="1" x14ac:dyDescent="0.15">
      <c r="M1014" s="129" t="str">
        <f t="shared" si="184"/>
        <v/>
      </c>
      <c r="N1014" s="129" t="str">
        <f t="shared" si="185"/>
        <v/>
      </c>
      <c r="O1014" s="129" t="e">
        <f t="shared" si="186"/>
        <v>#VALUE!</v>
      </c>
      <c r="P1014" s="130">
        <f t="shared" si="187"/>
        <v>0</v>
      </c>
      <c r="Q1014" s="130" t="e">
        <f>VLOOKUP(T1014,Tableau!C:E,3,0)</f>
        <v>#N/A</v>
      </c>
      <c r="R1014" s="130" t="e">
        <f>VLOOKUP(T1014,Tableau!C:G,5,0)</f>
        <v>#N/A</v>
      </c>
      <c r="S1014" s="131" t="str">
        <f t="shared" si="188"/>
        <v/>
      </c>
      <c r="T1014" s="131" t="str">
        <f t="shared" si="189"/>
        <v/>
      </c>
    </row>
    <row r="1015" spans="13:20" ht="14.25" customHeight="1" x14ac:dyDescent="0.15">
      <c r="M1015" s="129" t="str">
        <f t="shared" si="184"/>
        <v/>
      </c>
      <c r="N1015" s="129" t="str">
        <f t="shared" si="185"/>
        <v/>
      </c>
      <c r="O1015" s="129" t="e">
        <f t="shared" si="186"/>
        <v>#VALUE!</v>
      </c>
      <c r="P1015" s="130">
        <f t="shared" si="187"/>
        <v>0</v>
      </c>
      <c r="Q1015" s="130" t="e">
        <f>VLOOKUP(T1015,Tableau!C:E,3,0)</f>
        <v>#N/A</v>
      </c>
      <c r="R1015" s="130" t="e">
        <f>VLOOKUP(T1015,Tableau!C:G,5,0)</f>
        <v>#N/A</v>
      </c>
      <c r="S1015" s="131" t="str">
        <f t="shared" si="188"/>
        <v/>
      </c>
      <c r="T1015" s="131" t="str">
        <f t="shared" si="189"/>
        <v/>
      </c>
    </row>
    <row r="1016" spans="13:20" ht="14.25" customHeight="1" x14ac:dyDescent="0.15">
      <c r="M1016" s="129" t="str">
        <f t="shared" si="184"/>
        <v/>
      </c>
      <c r="N1016" s="129" t="str">
        <f t="shared" si="185"/>
        <v/>
      </c>
      <c r="O1016" s="129" t="e">
        <f t="shared" si="186"/>
        <v>#VALUE!</v>
      </c>
      <c r="P1016" s="130">
        <f t="shared" si="187"/>
        <v>0</v>
      </c>
      <c r="Q1016" s="130" t="e">
        <f>VLOOKUP(T1016,Tableau!C:E,3,0)</f>
        <v>#N/A</v>
      </c>
      <c r="R1016" s="130" t="e">
        <f>VLOOKUP(T1016,Tableau!C:G,5,0)</f>
        <v>#N/A</v>
      </c>
      <c r="S1016" s="131" t="str">
        <f t="shared" si="188"/>
        <v/>
      </c>
      <c r="T1016" s="131" t="str">
        <f t="shared" si="189"/>
        <v/>
      </c>
    </row>
    <row r="1017" spans="13:20" ht="14.25" customHeight="1" x14ac:dyDescent="0.15">
      <c r="M1017" s="129" t="str">
        <f t="shared" si="184"/>
        <v/>
      </c>
      <c r="N1017" s="129" t="str">
        <f t="shared" si="185"/>
        <v/>
      </c>
      <c r="O1017" s="129" t="e">
        <f t="shared" si="186"/>
        <v>#VALUE!</v>
      </c>
      <c r="P1017" s="130">
        <f t="shared" si="187"/>
        <v>0</v>
      </c>
      <c r="Q1017" s="130" t="e">
        <f>VLOOKUP(T1017,Tableau!C:E,3,0)</f>
        <v>#N/A</v>
      </c>
      <c r="R1017" s="130" t="e">
        <f>VLOOKUP(T1017,Tableau!C:G,5,0)</f>
        <v>#N/A</v>
      </c>
      <c r="S1017" s="131" t="str">
        <f t="shared" si="188"/>
        <v/>
      </c>
      <c r="T1017" s="131" t="str">
        <f t="shared" si="189"/>
        <v/>
      </c>
    </row>
    <row r="1018" spans="13:20" ht="14.25" customHeight="1" x14ac:dyDescent="0.15">
      <c r="M1018" s="129" t="str">
        <f t="shared" si="184"/>
        <v/>
      </c>
      <c r="N1018" s="129" t="str">
        <f t="shared" si="185"/>
        <v/>
      </c>
      <c r="O1018" s="129" t="e">
        <f t="shared" si="186"/>
        <v>#VALUE!</v>
      </c>
      <c r="P1018" s="130">
        <f t="shared" si="187"/>
        <v>0</v>
      </c>
      <c r="Q1018" s="130" t="e">
        <f>VLOOKUP(T1018,Tableau!C:E,3,0)</f>
        <v>#N/A</v>
      </c>
      <c r="R1018" s="130" t="e">
        <f>VLOOKUP(T1018,Tableau!C:G,5,0)</f>
        <v>#N/A</v>
      </c>
      <c r="S1018" s="131" t="str">
        <f t="shared" si="188"/>
        <v/>
      </c>
      <c r="T1018" s="131" t="str">
        <f t="shared" si="189"/>
        <v/>
      </c>
    </row>
    <row r="1019" spans="13:20" ht="14.25" customHeight="1" x14ac:dyDescent="0.15">
      <c r="M1019" s="129" t="str">
        <f t="shared" si="184"/>
        <v/>
      </c>
      <c r="N1019" s="129" t="str">
        <f t="shared" si="185"/>
        <v/>
      </c>
      <c r="O1019" s="129" t="e">
        <f t="shared" si="186"/>
        <v>#VALUE!</v>
      </c>
      <c r="P1019" s="130">
        <f t="shared" si="187"/>
        <v>0</v>
      </c>
      <c r="Q1019" s="130" t="e">
        <f>VLOOKUP(T1019,Tableau!C:E,3,0)</f>
        <v>#N/A</v>
      </c>
      <c r="R1019" s="130" t="e">
        <f>VLOOKUP(T1019,Tableau!C:G,5,0)</f>
        <v>#N/A</v>
      </c>
      <c r="S1019" s="131" t="str">
        <f t="shared" si="188"/>
        <v/>
      </c>
      <c r="T1019" s="131" t="str">
        <f t="shared" si="189"/>
        <v/>
      </c>
    </row>
    <row r="1020" spans="13:20" ht="14.25" customHeight="1" x14ac:dyDescent="0.15">
      <c r="M1020" s="129" t="str">
        <f t="shared" si="184"/>
        <v/>
      </c>
      <c r="N1020" s="129" t="str">
        <f t="shared" si="185"/>
        <v/>
      </c>
      <c r="O1020" s="129" t="e">
        <f t="shared" si="186"/>
        <v>#VALUE!</v>
      </c>
      <c r="P1020" s="130">
        <f t="shared" si="187"/>
        <v>0</v>
      </c>
      <c r="Q1020" s="130" t="e">
        <f>VLOOKUP(T1020,Tableau!C:E,3,0)</f>
        <v>#N/A</v>
      </c>
      <c r="R1020" s="130" t="e">
        <f>VLOOKUP(T1020,Tableau!C:G,5,0)</f>
        <v>#N/A</v>
      </c>
      <c r="S1020" s="131" t="str">
        <f t="shared" si="188"/>
        <v/>
      </c>
      <c r="T1020" s="131" t="str">
        <f t="shared" si="189"/>
        <v/>
      </c>
    </row>
    <row r="1021" spans="13:20" ht="14.25" customHeight="1" x14ac:dyDescent="0.15">
      <c r="M1021" s="129" t="str">
        <f t="shared" si="184"/>
        <v/>
      </c>
      <c r="N1021" s="129" t="str">
        <f t="shared" si="185"/>
        <v/>
      </c>
      <c r="O1021" s="129" t="e">
        <f t="shared" si="186"/>
        <v>#VALUE!</v>
      </c>
      <c r="P1021" s="130">
        <f t="shared" si="187"/>
        <v>0</v>
      </c>
      <c r="Q1021" s="130" t="e">
        <f>VLOOKUP(T1021,Tableau!C:E,3,0)</f>
        <v>#N/A</v>
      </c>
      <c r="R1021" s="130" t="e">
        <f>VLOOKUP(T1021,Tableau!C:G,5,0)</f>
        <v>#N/A</v>
      </c>
      <c r="S1021" s="131" t="str">
        <f t="shared" si="188"/>
        <v/>
      </c>
      <c r="T1021" s="131" t="str">
        <f t="shared" si="189"/>
        <v/>
      </c>
    </row>
    <row r="1022" spans="13:20" ht="14.25" customHeight="1" x14ac:dyDescent="0.15">
      <c r="M1022" s="129" t="str">
        <f t="shared" si="184"/>
        <v/>
      </c>
      <c r="N1022" s="129" t="str">
        <f t="shared" si="185"/>
        <v/>
      </c>
      <c r="O1022" s="129" t="e">
        <f t="shared" si="186"/>
        <v>#VALUE!</v>
      </c>
      <c r="P1022" s="130">
        <f t="shared" si="187"/>
        <v>0</v>
      </c>
      <c r="Q1022" s="130" t="e">
        <f>VLOOKUP(T1022,Tableau!C:E,3,0)</f>
        <v>#N/A</v>
      </c>
      <c r="R1022" s="130" t="e">
        <f>VLOOKUP(T1022,Tableau!C:G,5,0)</f>
        <v>#N/A</v>
      </c>
      <c r="S1022" s="131" t="str">
        <f t="shared" si="188"/>
        <v/>
      </c>
      <c r="T1022" s="131" t="str">
        <f t="shared" si="189"/>
        <v/>
      </c>
    </row>
    <row r="1023" spans="13:20" ht="14.25" customHeight="1" x14ac:dyDescent="0.15">
      <c r="M1023" s="129" t="str">
        <f t="shared" si="184"/>
        <v/>
      </c>
      <c r="N1023" s="129" t="str">
        <f t="shared" si="185"/>
        <v/>
      </c>
      <c r="O1023" s="129" t="e">
        <f t="shared" si="186"/>
        <v>#VALUE!</v>
      </c>
      <c r="P1023" s="130">
        <f t="shared" si="187"/>
        <v>0</v>
      </c>
      <c r="Q1023" s="130" t="e">
        <f>VLOOKUP(T1023,Tableau!C:E,3,0)</f>
        <v>#N/A</v>
      </c>
      <c r="R1023" s="130" t="e">
        <f>VLOOKUP(T1023,Tableau!C:G,5,0)</f>
        <v>#N/A</v>
      </c>
      <c r="S1023" s="131" t="str">
        <f t="shared" si="188"/>
        <v/>
      </c>
      <c r="T1023" s="131" t="str">
        <f t="shared" si="189"/>
        <v/>
      </c>
    </row>
    <row r="1024" spans="13:20" ht="14.25" customHeight="1" x14ac:dyDescent="0.15">
      <c r="M1024" s="129" t="str">
        <f t="shared" si="184"/>
        <v/>
      </c>
      <c r="N1024" s="129" t="str">
        <f t="shared" si="185"/>
        <v/>
      </c>
      <c r="O1024" s="129" t="e">
        <f t="shared" si="186"/>
        <v>#VALUE!</v>
      </c>
      <c r="P1024" s="130">
        <f t="shared" si="187"/>
        <v>0</v>
      </c>
      <c r="Q1024" s="130" t="e">
        <f>VLOOKUP(T1024,Tableau!C:E,3,0)</f>
        <v>#N/A</v>
      </c>
      <c r="R1024" s="130" t="e">
        <f>VLOOKUP(T1024,Tableau!C:G,5,0)</f>
        <v>#N/A</v>
      </c>
      <c r="S1024" s="131" t="str">
        <f t="shared" si="188"/>
        <v/>
      </c>
      <c r="T1024" s="131" t="str">
        <f t="shared" si="189"/>
        <v/>
      </c>
    </row>
    <row r="1025" spans="13:20" ht="14.25" customHeight="1" x14ac:dyDescent="0.15">
      <c r="M1025" s="129" t="str">
        <f t="shared" si="184"/>
        <v/>
      </c>
      <c r="N1025" s="129" t="str">
        <f t="shared" si="185"/>
        <v/>
      </c>
      <c r="O1025" s="129" t="e">
        <f t="shared" si="186"/>
        <v>#VALUE!</v>
      </c>
      <c r="P1025" s="130">
        <f t="shared" si="187"/>
        <v>0</v>
      </c>
      <c r="Q1025" s="130" t="e">
        <f>VLOOKUP(T1025,Tableau!C:E,3,0)</f>
        <v>#N/A</v>
      </c>
      <c r="R1025" s="130" t="e">
        <f>VLOOKUP(T1025,Tableau!C:G,5,0)</f>
        <v>#N/A</v>
      </c>
      <c r="S1025" s="131" t="str">
        <f t="shared" si="188"/>
        <v/>
      </c>
      <c r="T1025" s="131" t="str">
        <f t="shared" si="189"/>
        <v/>
      </c>
    </row>
    <row r="1026" spans="13:20" ht="14.25" customHeight="1" x14ac:dyDescent="0.15">
      <c r="M1026" s="129" t="str">
        <f t="shared" si="184"/>
        <v/>
      </c>
      <c r="N1026" s="129" t="str">
        <f t="shared" si="185"/>
        <v/>
      </c>
      <c r="O1026" s="129" t="e">
        <f t="shared" si="186"/>
        <v>#VALUE!</v>
      </c>
      <c r="P1026" s="130">
        <f t="shared" si="187"/>
        <v>0</v>
      </c>
      <c r="Q1026" s="130" t="e">
        <f>VLOOKUP(T1026,Tableau!C:E,3,0)</f>
        <v>#N/A</v>
      </c>
      <c r="R1026" s="130" t="e">
        <f>VLOOKUP(T1026,Tableau!C:G,5,0)</f>
        <v>#N/A</v>
      </c>
      <c r="S1026" s="131" t="str">
        <f t="shared" si="188"/>
        <v/>
      </c>
      <c r="T1026" s="131" t="str">
        <f t="shared" si="189"/>
        <v/>
      </c>
    </row>
    <row r="1027" spans="13:20" ht="14.25" customHeight="1" x14ac:dyDescent="0.15">
      <c r="M1027" s="129" t="str">
        <f t="shared" si="184"/>
        <v/>
      </c>
      <c r="N1027" s="129" t="str">
        <f t="shared" si="185"/>
        <v/>
      </c>
      <c r="O1027" s="129" t="e">
        <f t="shared" si="186"/>
        <v>#VALUE!</v>
      </c>
      <c r="P1027" s="130">
        <f t="shared" si="187"/>
        <v>0</v>
      </c>
      <c r="Q1027" s="130" t="e">
        <f>VLOOKUP(T1027,Tableau!C:E,3,0)</f>
        <v>#N/A</v>
      </c>
      <c r="R1027" s="130" t="e">
        <f>VLOOKUP(T1027,Tableau!C:G,5,0)</f>
        <v>#N/A</v>
      </c>
      <c r="S1027" s="131" t="str">
        <f t="shared" si="188"/>
        <v/>
      </c>
      <c r="T1027" s="131" t="str">
        <f t="shared" si="189"/>
        <v/>
      </c>
    </row>
    <row r="1028" spans="13:20" ht="14.25" customHeight="1" x14ac:dyDescent="0.15">
      <c r="M1028" s="129" t="str">
        <f t="shared" si="184"/>
        <v/>
      </c>
      <c r="N1028" s="129" t="str">
        <f t="shared" si="185"/>
        <v/>
      </c>
      <c r="O1028" s="129" t="e">
        <f t="shared" si="186"/>
        <v>#VALUE!</v>
      </c>
      <c r="P1028" s="130">
        <f t="shared" si="187"/>
        <v>0</v>
      </c>
      <c r="Q1028" s="130" t="e">
        <f>VLOOKUP(T1028,Tableau!C:E,3,0)</f>
        <v>#N/A</v>
      </c>
      <c r="R1028" s="130" t="e">
        <f>VLOOKUP(T1028,Tableau!C:G,5,0)</f>
        <v>#N/A</v>
      </c>
      <c r="S1028" s="131" t="str">
        <f t="shared" si="188"/>
        <v/>
      </c>
      <c r="T1028" s="131" t="str">
        <f t="shared" si="189"/>
        <v/>
      </c>
    </row>
    <row r="1029" spans="13:20" ht="14.25" customHeight="1" x14ac:dyDescent="0.15">
      <c r="M1029" s="129" t="str">
        <f t="shared" si="184"/>
        <v/>
      </c>
      <c r="N1029" s="129" t="str">
        <f t="shared" si="185"/>
        <v/>
      </c>
      <c r="O1029" s="129" t="e">
        <f t="shared" si="186"/>
        <v>#VALUE!</v>
      </c>
      <c r="P1029" s="130">
        <f t="shared" si="187"/>
        <v>0</v>
      </c>
      <c r="Q1029" s="130" t="e">
        <f>VLOOKUP(T1029,Tableau!C:E,3,0)</f>
        <v>#N/A</v>
      </c>
      <c r="R1029" s="130" t="e">
        <f>VLOOKUP(T1029,Tableau!C:G,5,0)</f>
        <v>#N/A</v>
      </c>
      <c r="S1029" s="131" t="str">
        <f t="shared" si="188"/>
        <v/>
      </c>
      <c r="T1029" s="131" t="str">
        <f t="shared" si="189"/>
        <v/>
      </c>
    </row>
    <row r="1030" spans="13:20" ht="14.25" customHeight="1" x14ac:dyDescent="0.15">
      <c r="M1030" s="129" t="str">
        <f t="shared" si="184"/>
        <v/>
      </c>
      <c r="N1030" s="129" t="str">
        <f t="shared" si="185"/>
        <v/>
      </c>
      <c r="O1030" s="129" t="e">
        <f t="shared" si="186"/>
        <v>#VALUE!</v>
      </c>
      <c r="P1030" s="130">
        <f t="shared" si="187"/>
        <v>0</v>
      </c>
      <c r="Q1030" s="130" t="e">
        <f>VLOOKUP(T1030,Tableau!C:E,3,0)</f>
        <v>#N/A</v>
      </c>
      <c r="R1030" s="130" t="e">
        <f>VLOOKUP(T1030,Tableau!C:G,5,0)</f>
        <v>#N/A</v>
      </c>
      <c r="S1030" s="131" t="str">
        <f t="shared" si="188"/>
        <v/>
      </c>
      <c r="T1030" s="131" t="str">
        <f t="shared" si="189"/>
        <v/>
      </c>
    </row>
    <row r="1031" spans="13:20" ht="14.25" customHeight="1" x14ac:dyDescent="0.15">
      <c r="M1031" s="129" t="str">
        <f t="shared" si="184"/>
        <v/>
      </c>
      <c r="N1031" s="129" t="str">
        <f t="shared" si="185"/>
        <v/>
      </c>
      <c r="O1031" s="129" t="e">
        <f t="shared" si="186"/>
        <v>#VALUE!</v>
      </c>
      <c r="P1031" s="130">
        <f t="shared" si="187"/>
        <v>0</v>
      </c>
      <c r="Q1031" s="130" t="e">
        <f>VLOOKUP(T1031,Tableau!C:E,3,0)</f>
        <v>#N/A</v>
      </c>
      <c r="R1031" s="130" t="e">
        <f>VLOOKUP(T1031,Tableau!C:G,5,0)</f>
        <v>#N/A</v>
      </c>
      <c r="S1031" s="131" t="str">
        <f t="shared" si="188"/>
        <v/>
      </c>
      <c r="T1031" s="131" t="str">
        <f t="shared" si="189"/>
        <v/>
      </c>
    </row>
    <row r="1032" spans="13:20" ht="14.25" customHeight="1" x14ac:dyDescent="0.15">
      <c r="M1032" s="129" t="str">
        <f t="shared" si="184"/>
        <v/>
      </c>
      <c r="N1032" s="129" t="str">
        <f t="shared" si="185"/>
        <v/>
      </c>
      <c r="O1032" s="129" t="e">
        <f t="shared" si="186"/>
        <v>#VALUE!</v>
      </c>
      <c r="P1032" s="130">
        <f t="shared" si="187"/>
        <v>0</v>
      </c>
      <c r="Q1032" s="130" t="e">
        <f>VLOOKUP(T1032,Tableau!C:E,3,0)</f>
        <v>#N/A</v>
      </c>
      <c r="R1032" s="130" t="e">
        <f>VLOOKUP(T1032,Tableau!C:G,5,0)</f>
        <v>#N/A</v>
      </c>
      <c r="S1032" s="131" t="str">
        <f t="shared" si="188"/>
        <v/>
      </c>
      <c r="T1032" s="131" t="str">
        <f t="shared" si="189"/>
        <v/>
      </c>
    </row>
    <row r="1033" spans="13:20" ht="14.25" customHeight="1" x14ac:dyDescent="0.15">
      <c r="M1033" s="129" t="str">
        <f t="shared" si="184"/>
        <v/>
      </c>
      <c r="N1033" s="129" t="str">
        <f t="shared" si="185"/>
        <v/>
      </c>
      <c r="O1033" s="129" t="e">
        <f t="shared" si="186"/>
        <v>#VALUE!</v>
      </c>
      <c r="P1033" s="130">
        <f t="shared" si="187"/>
        <v>0</v>
      </c>
      <c r="Q1033" s="130" t="e">
        <f>VLOOKUP(T1033,Tableau!C:E,3,0)</f>
        <v>#N/A</v>
      </c>
      <c r="R1033" s="130" t="e">
        <f>VLOOKUP(T1033,Tableau!C:G,5,0)</f>
        <v>#N/A</v>
      </c>
      <c r="S1033" s="131" t="str">
        <f t="shared" si="188"/>
        <v/>
      </c>
      <c r="T1033" s="131" t="str">
        <f t="shared" si="189"/>
        <v/>
      </c>
    </row>
    <row r="1034" spans="13:20" ht="14.25" customHeight="1" x14ac:dyDescent="0.15">
      <c r="M1034" s="129" t="str">
        <f t="shared" si="184"/>
        <v/>
      </c>
      <c r="N1034" s="129" t="str">
        <f t="shared" si="185"/>
        <v/>
      </c>
      <c r="O1034" s="129" t="e">
        <f t="shared" si="186"/>
        <v>#VALUE!</v>
      </c>
      <c r="P1034" s="130">
        <f t="shared" si="187"/>
        <v>0</v>
      </c>
      <c r="Q1034" s="130" t="e">
        <f>VLOOKUP(T1034,Tableau!C:E,3,0)</f>
        <v>#N/A</v>
      </c>
      <c r="R1034" s="130" t="e">
        <f>VLOOKUP(T1034,Tableau!C:G,5,0)</f>
        <v>#N/A</v>
      </c>
      <c r="S1034" s="131" t="str">
        <f t="shared" si="188"/>
        <v/>
      </c>
      <c r="T1034" s="131" t="str">
        <f t="shared" si="189"/>
        <v/>
      </c>
    </row>
    <row r="1035" spans="13:20" ht="14.25" customHeight="1" x14ac:dyDescent="0.15">
      <c r="M1035" s="129" t="str">
        <f t="shared" si="184"/>
        <v/>
      </c>
      <c r="N1035" s="129" t="str">
        <f t="shared" si="185"/>
        <v/>
      </c>
      <c r="O1035" s="129" t="e">
        <f t="shared" si="186"/>
        <v>#VALUE!</v>
      </c>
      <c r="P1035" s="130">
        <f t="shared" si="187"/>
        <v>0</v>
      </c>
      <c r="Q1035" s="130" t="e">
        <f>VLOOKUP(T1035,Tableau!C:E,3,0)</f>
        <v>#N/A</v>
      </c>
      <c r="R1035" s="130" t="e">
        <f>VLOOKUP(T1035,Tableau!C:G,5,0)</f>
        <v>#N/A</v>
      </c>
      <c r="S1035" s="131" t="str">
        <f t="shared" si="188"/>
        <v/>
      </c>
      <c r="T1035" s="131" t="str">
        <f t="shared" si="189"/>
        <v/>
      </c>
    </row>
    <row r="1036" spans="13:20" ht="14.25" customHeight="1" x14ac:dyDescent="0.15">
      <c r="M1036" s="129" t="str">
        <f t="shared" si="184"/>
        <v/>
      </c>
      <c r="N1036" s="129" t="str">
        <f t="shared" si="185"/>
        <v/>
      </c>
      <c r="O1036" s="129" t="e">
        <f t="shared" si="186"/>
        <v>#VALUE!</v>
      </c>
      <c r="P1036" s="130">
        <f t="shared" si="187"/>
        <v>0</v>
      </c>
      <c r="Q1036" s="130" t="e">
        <f>VLOOKUP(T1036,Tableau!C:E,3,0)</f>
        <v>#N/A</v>
      </c>
      <c r="R1036" s="130" t="e">
        <f>VLOOKUP(T1036,Tableau!C:G,5,0)</f>
        <v>#N/A</v>
      </c>
      <c r="S1036" s="131" t="str">
        <f t="shared" si="188"/>
        <v/>
      </c>
      <c r="T1036" s="131" t="str">
        <f t="shared" si="189"/>
        <v/>
      </c>
    </row>
    <row r="1037" spans="13:20" ht="14.25" customHeight="1" x14ac:dyDescent="0.15">
      <c r="M1037" s="129" t="str">
        <f t="shared" si="184"/>
        <v/>
      </c>
      <c r="N1037" s="129" t="str">
        <f t="shared" si="185"/>
        <v/>
      </c>
      <c r="O1037" s="129" t="e">
        <f t="shared" si="186"/>
        <v>#VALUE!</v>
      </c>
      <c r="P1037" s="130">
        <f t="shared" si="187"/>
        <v>0</v>
      </c>
      <c r="Q1037" s="130" t="e">
        <f>VLOOKUP(T1037,Tableau!C:E,3,0)</f>
        <v>#N/A</v>
      </c>
      <c r="R1037" s="130" t="e">
        <f>VLOOKUP(T1037,Tableau!C:G,5,0)</f>
        <v>#N/A</v>
      </c>
      <c r="S1037" s="131" t="str">
        <f t="shared" si="188"/>
        <v/>
      </c>
      <c r="T1037" s="131" t="str">
        <f t="shared" si="189"/>
        <v/>
      </c>
    </row>
    <row r="1038" spans="13:20" ht="14.25" customHeight="1" x14ac:dyDescent="0.15">
      <c r="M1038" s="129" t="str">
        <f t="shared" si="184"/>
        <v/>
      </c>
      <c r="N1038" s="129" t="str">
        <f t="shared" si="185"/>
        <v/>
      </c>
      <c r="O1038" s="129" t="e">
        <f t="shared" si="186"/>
        <v>#VALUE!</v>
      </c>
      <c r="P1038" s="130">
        <f t="shared" si="187"/>
        <v>0</v>
      </c>
      <c r="Q1038" s="130" t="e">
        <f>VLOOKUP(T1038,Tableau!C:E,3,0)</f>
        <v>#N/A</v>
      </c>
      <c r="R1038" s="130" t="e">
        <f>VLOOKUP(T1038,Tableau!C:G,5,0)</f>
        <v>#N/A</v>
      </c>
      <c r="S1038" s="131" t="str">
        <f t="shared" si="188"/>
        <v/>
      </c>
      <c r="T1038" s="131" t="str">
        <f t="shared" si="189"/>
        <v/>
      </c>
    </row>
    <row r="1039" spans="13:20" ht="14.25" customHeight="1" x14ac:dyDescent="0.15">
      <c r="M1039" s="129" t="str">
        <f t="shared" si="184"/>
        <v/>
      </c>
      <c r="N1039" s="129" t="str">
        <f t="shared" si="185"/>
        <v/>
      </c>
      <c r="O1039" s="129" t="e">
        <f t="shared" si="186"/>
        <v>#VALUE!</v>
      </c>
      <c r="P1039" s="130">
        <f t="shared" si="187"/>
        <v>0</v>
      </c>
      <c r="Q1039" s="130" t="e">
        <f>VLOOKUP(T1039,Tableau!C:E,3,0)</f>
        <v>#N/A</v>
      </c>
      <c r="R1039" s="130" t="e">
        <f>VLOOKUP(T1039,Tableau!C:G,5,0)</f>
        <v>#N/A</v>
      </c>
      <c r="S1039" s="131" t="str">
        <f t="shared" si="188"/>
        <v/>
      </c>
      <c r="T1039" s="131" t="str">
        <f t="shared" si="189"/>
        <v/>
      </c>
    </row>
    <row r="1040" spans="13:20" ht="14.25" customHeight="1" x14ac:dyDescent="0.15">
      <c r="M1040" s="129" t="str">
        <f t="shared" si="184"/>
        <v/>
      </c>
      <c r="N1040" s="129" t="str">
        <f t="shared" si="185"/>
        <v/>
      </c>
      <c r="O1040" s="129" t="e">
        <f t="shared" si="186"/>
        <v>#VALUE!</v>
      </c>
      <c r="P1040" s="130">
        <f t="shared" si="187"/>
        <v>0</v>
      </c>
      <c r="Q1040" s="130" t="e">
        <f>VLOOKUP(T1040,Tableau!C:E,3,0)</f>
        <v>#N/A</v>
      </c>
      <c r="R1040" s="130" t="e">
        <f>VLOOKUP(T1040,Tableau!C:G,5,0)</f>
        <v>#N/A</v>
      </c>
      <c r="S1040" s="131" t="str">
        <f t="shared" si="188"/>
        <v/>
      </c>
      <c r="T1040" s="131" t="str">
        <f t="shared" si="189"/>
        <v/>
      </c>
    </row>
    <row r="1041" spans="13:20" ht="14.25" customHeight="1" x14ac:dyDescent="0.15">
      <c r="M1041" s="129" t="str">
        <f t="shared" si="184"/>
        <v/>
      </c>
      <c r="N1041" s="129" t="str">
        <f t="shared" si="185"/>
        <v/>
      </c>
      <c r="O1041" s="129" t="e">
        <f t="shared" si="186"/>
        <v>#VALUE!</v>
      </c>
      <c r="P1041" s="130">
        <f t="shared" si="187"/>
        <v>0</v>
      </c>
      <c r="Q1041" s="130" t="e">
        <f>VLOOKUP(T1041,Tableau!C:E,3,0)</f>
        <v>#N/A</v>
      </c>
      <c r="R1041" s="130" t="e">
        <f>VLOOKUP(T1041,Tableau!C:G,5,0)</f>
        <v>#N/A</v>
      </c>
      <c r="S1041" s="131" t="str">
        <f t="shared" si="188"/>
        <v/>
      </c>
      <c r="T1041" s="131" t="str">
        <f t="shared" si="189"/>
        <v/>
      </c>
    </row>
    <row r="1042" spans="13:20" ht="14.25" customHeight="1" x14ac:dyDescent="0.15">
      <c r="M1042" s="129" t="str">
        <f t="shared" si="184"/>
        <v/>
      </c>
      <c r="N1042" s="129" t="str">
        <f t="shared" si="185"/>
        <v/>
      </c>
      <c r="O1042" s="129" t="e">
        <f t="shared" si="186"/>
        <v>#VALUE!</v>
      </c>
      <c r="P1042" s="130">
        <f t="shared" si="187"/>
        <v>0</v>
      </c>
      <c r="Q1042" s="130" t="e">
        <f>VLOOKUP(T1042,Tableau!C:E,3,0)</f>
        <v>#N/A</v>
      </c>
      <c r="R1042" s="130" t="e">
        <f>VLOOKUP(T1042,Tableau!C:G,5,0)</f>
        <v>#N/A</v>
      </c>
      <c r="S1042" s="131" t="str">
        <f t="shared" si="188"/>
        <v/>
      </c>
      <c r="T1042" s="131" t="str">
        <f t="shared" si="189"/>
        <v/>
      </c>
    </row>
    <row r="1043" spans="13:20" ht="14.25" customHeight="1" x14ac:dyDescent="0.15">
      <c r="M1043" s="129" t="str">
        <f t="shared" si="184"/>
        <v/>
      </c>
      <c r="N1043" s="129" t="str">
        <f t="shared" si="185"/>
        <v/>
      </c>
      <c r="O1043" s="129" t="e">
        <f t="shared" si="186"/>
        <v>#VALUE!</v>
      </c>
      <c r="P1043" s="130">
        <f t="shared" si="187"/>
        <v>0</v>
      </c>
      <c r="Q1043" s="130" t="e">
        <f>VLOOKUP(T1043,Tableau!C:E,3,0)</f>
        <v>#N/A</v>
      </c>
      <c r="R1043" s="130" t="e">
        <f>VLOOKUP(T1043,Tableau!C:G,5,0)</f>
        <v>#N/A</v>
      </c>
      <c r="S1043" s="131" t="str">
        <f t="shared" si="188"/>
        <v/>
      </c>
      <c r="T1043" s="131" t="str">
        <f t="shared" si="189"/>
        <v/>
      </c>
    </row>
    <row r="1044" spans="13:20" ht="14.25" customHeight="1" x14ac:dyDescent="0.15">
      <c r="M1044" s="129" t="str">
        <f t="shared" si="184"/>
        <v/>
      </c>
      <c r="N1044" s="129" t="str">
        <f t="shared" si="185"/>
        <v/>
      </c>
      <c r="O1044" s="129" t="e">
        <f t="shared" si="186"/>
        <v>#VALUE!</v>
      </c>
      <c r="P1044" s="130">
        <f t="shared" si="187"/>
        <v>0</v>
      </c>
      <c r="Q1044" s="130" t="e">
        <f>VLOOKUP(T1044,Tableau!C:E,3,0)</f>
        <v>#N/A</v>
      </c>
      <c r="R1044" s="130" t="e">
        <f>VLOOKUP(T1044,Tableau!C:G,5,0)</f>
        <v>#N/A</v>
      </c>
      <c r="S1044" s="131" t="str">
        <f t="shared" si="188"/>
        <v/>
      </c>
      <c r="T1044" s="131" t="str">
        <f t="shared" si="189"/>
        <v/>
      </c>
    </row>
    <row r="1045" spans="13:20" ht="14.25" customHeight="1" x14ac:dyDescent="0.15">
      <c r="M1045" s="129" t="str">
        <f t="shared" si="184"/>
        <v/>
      </c>
      <c r="N1045" s="129" t="str">
        <f t="shared" si="185"/>
        <v/>
      </c>
      <c r="O1045" s="129" t="e">
        <f t="shared" si="186"/>
        <v>#VALUE!</v>
      </c>
      <c r="P1045" s="130">
        <f t="shared" si="187"/>
        <v>0</v>
      </c>
      <c r="Q1045" s="130" t="e">
        <f>VLOOKUP(T1045,Tableau!C:E,3,0)</f>
        <v>#N/A</v>
      </c>
      <c r="R1045" s="130" t="e">
        <f>VLOOKUP(T1045,Tableau!C:G,5,0)</f>
        <v>#N/A</v>
      </c>
      <c r="S1045" s="131" t="str">
        <f t="shared" si="188"/>
        <v/>
      </c>
      <c r="T1045" s="131" t="str">
        <f t="shared" si="189"/>
        <v/>
      </c>
    </row>
    <row r="1046" spans="13:20" ht="14.25" customHeight="1" x14ac:dyDescent="0.15">
      <c r="M1046" s="129" t="str">
        <f t="shared" si="184"/>
        <v/>
      </c>
      <c r="N1046" s="129" t="str">
        <f t="shared" si="185"/>
        <v/>
      </c>
      <c r="O1046" s="129" t="e">
        <f t="shared" si="186"/>
        <v>#VALUE!</v>
      </c>
      <c r="P1046" s="130">
        <f t="shared" si="187"/>
        <v>0</v>
      </c>
      <c r="Q1046" s="130" t="e">
        <f>VLOOKUP(T1046,Tableau!C:E,3,0)</f>
        <v>#N/A</v>
      </c>
      <c r="R1046" s="130" t="e">
        <f>VLOOKUP(T1046,Tableau!C:G,5,0)</f>
        <v>#N/A</v>
      </c>
      <c r="S1046" s="131" t="str">
        <f t="shared" si="188"/>
        <v/>
      </c>
      <c r="T1046" s="131" t="str">
        <f t="shared" si="189"/>
        <v/>
      </c>
    </row>
    <row r="1047" spans="13:20" ht="14.25" customHeight="1" x14ac:dyDescent="0.15">
      <c r="M1047" s="129" t="str">
        <f t="shared" si="184"/>
        <v/>
      </c>
      <c r="N1047" s="129" t="str">
        <f t="shared" si="185"/>
        <v/>
      </c>
      <c r="O1047" s="129" t="e">
        <f t="shared" si="186"/>
        <v>#VALUE!</v>
      </c>
      <c r="P1047" s="130">
        <f t="shared" si="187"/>
        <v>0</v>
      </c>
      <c r="Q1047" s="130" t="e">
        <f>VLOOKUP(T1047,Tableau!C:E,3,0)</f>
        <v>#N/A</v>
      </c>
      <c r="R1047" s="130" t="e">
        <f>VLOOKUP(T1047,Tableau!C:G,5,0)</f>
        <v>#N/A</v>
      </c>
      <c r="S1047" s="131" t="str">
        <f t="shared" si="188"/>
        <v/>
      </c>
      <c r="T1047" s="131" t="str">
        <f t="shared" si="189"/>
        <v/>
      </c>
    </row>
    <row r="1048" spans="13:20" ht="14.25" customHeight="1" x14ac:dyDescent="0.15">
      <c r="M1048" s="129" t="str">
        <f t="shared" si="184"/>
        <v/>
      </c>
      <c r="N1048" s="129" t="str">
        <f t="shared" si="185"/>
        <v/>
      </c>
      <c r="O1048" s="129" t="e">
        <f t="shared" si="186"/>
        <v>#VALUE!</v>
      </c>
      <c r="P1048" s="130">
        <f t="shared" si="187"/>
        <v>0</v>
      </c>
      <c r="Q1048" s="130" t="e">
        <f>VLOOKUP(T1048,Tableau!C:E,3,0)</f>
        <v>#N/A</v>
      </c>
      <c r="R1048" s="130" t="e">
        <f>VLOOKUP(T1048,Tableau!C:G,5,0)</f>
        <v>#N/A</v>
      </c>
      <c r="S1048" s="131" t="str">
        <f t="shared" si="188"/>
        <v/>
      </c>
      <c r="T1048" s="131" t="str">
        <f t="shared" si="189"/>
        <v/>
      </c>
    </row>
    <row r="1049" spans="13:20" ht="14.25" customHeight="1" x14ac:dyDescent="0.15">
      <c r="M1049" s="129" t="str">
        <f t="shared" si="184"/>
        <v/>
      </c>
      <c r="N1049" s="129" t="str">
        <f t="shared" si="185"/>
        <v/>
      </c>
      <c r="O1049" s="129" t="e">
        <f t="shared" si="186"/>
        <v>#VALUE!</v>
      </c>
      <c r="P1049" s="130">
        <f t="shared" si="187"/>
        <v>0</v>
      </c>
      <c r="Q1049" s="130" t="e">
        <f>VLOOKUP(T1049,Tableau!C:E,3,0)</f>
        <v>#N/A</v>
      </c>
      <c r="R1049" s="130" t="e">
        <f>VLOOKUP(T1049,Tableau!C:G,5,0)</f>
        <v>#N/A</v>
      </c>
      <c r="S1049" s="131" t="str">
        <f t="shared" si="188"/>
        <v/>
      </c>
      <c r="T1049" s="131" t="str">
        <f t="shared" si="189"/>
        <v/>
      </c>
    </row>
    <row r="1050" spans="13:20" ht="14.25" customHeight="1" x14ac:dyDescent="0.15">
      <c r="M1050" s="129" t="str">
        <f t="shared" si="184"/>
        <v/>
      </c>
      <c r="N1050" s="129" t="str">
        <f t="shared" si="185"/>
        <v/>
      </c>
      <c r="O1050" s="129" t="e">
        <f t="shared" si="186"/>
        <v>#VALUE!</v>
      </c>
      <c r="P1050" s="130">
        <f t="shared" si="187"/>
        <v>0</v>
      </c>
      <c r="Q1050" s="130" t="e">
        <f>VLOOKUP(T1050,Tableau!C:E,3,0)</f>
        <v>#N/A</v>
      </c>
      <c r="R1050" s="130" t="e">
        <f>VLOOKUP(T1050,Tableau!C:G,5,0)</f>
        <v>#N/A</v>
      </c>
      <c r="S1050" s="131" t="str">
        <f t="shared" si="188"/>
        <v/>
      </c>
      <c r="T1050" s="131" t="str">
        <f t="shared" si="189"/>
        <v/>
      </c>
    </row>
    <row r="1051" spans="13:20" ht="14.25" customHeight="1" x14ac:dyDescent="0.15">
      <c r="M1051" s="129" t="str">
        <f t="shared" si="184"/>
        <v/>
      </c>
      <c r="N1051" s="129" t="str">
        <f t="shared" si="185"/>
        <v/>
      </c>
      <c r="O1051" s="129" t="e">
        <f t="shared" si="186"/>
        <v>#VALUE!</v>
      </c>
      <c r="P1051" s="130">
        <f t="shared" si="187"/>
        <v>0</v>
      </c>
      <c r="Q1051" s="130" t="e">
        <f>VLOOKUP(T1051,Tableau!C:E,3,0)</f>
        <v>#N/A</v>
      </c>
      <c r="R1051" s="130" t="e">
        <f>VLOOKUP(T1051,Tableau!C:G,5,0)</f>
        <v>#N/A</v>
      </c>
      <c r="S1051" s="131" t="str">
        <f t="shared" si="188"/>
        <v/>
      </c>
      <c r="T1051" s="131" t="str">
        <f t="shared" si="189"/>
        <v/>
      </c>
    </row>
    <row r="1052" spans="13:20" ht="14.25" customHeight="1" x14ac:dyDescent="0.15">
      <c r="M1052" s="129" t="str">
        <f t="shared" si="184"/>
        <v/>
      </c>
      <c r="N1052" s="129" t="str">
        <f t="shared" si="185"/>
        <v/>
      </c>
      <c r="O1052" s="129" t="e">
        <f t="shared" si="186"/>
        <v>#VALUE!</v>
      </c>
      <c r="P1052" s="130">
        <f t="shared" si="187"/>
        <v>0</v>
      </c>
      <c r="Q1052" s="130" t="e">
        <f>VLOOKUP(T1052,Tableau!C:E,3,0)</f>
        <v>#N/A</v>
      </c>
      <c r="R1052" s="130" t="e">
        <f>VLOOKUP(T1052,Tableau!C:G,5,0)</f>
        <v>#N/A</v>
      </c>
      <c r="S1052" s="131" t="str">
        <f t="shared" si="188"/>
        <v/>
      </c>
      <c r="T1052" s="131" t="str">
        <f t="shared" si="189"/>
        <v/>
      </c>
    </row>
    <row r="1053" spans="13:20" ht="14.25" customHeight="1" x14ac:dyDescent="0.15">
      <c r="M1053" s="129" t="str">
        <f t="shared" si="184"/>
        <v/>
      </c>
      <c r="N1053" s="129" t="str">
        <f t="shared" si="185"/>
        <v/>
      </c>
      <c r="O1053" s="129" t="e">
        <f t="shared" si="186"/>
        <v>#VALUE!</v>
      </c>
      <c r="P1053" s="130">
        <f t="shared" si="187"/>
        <v>0</v>
      </c>
      <c r="Q1053" s="130" t="e">
        <f>VLOOKUP(T1053,Tableau!C:E,3,0)</f>
        <v>#N/A</v>
      </c>
      <c r="R1053" s="130" t="e">
        <f>VLOOKUP(T1053,Tableau!C:G,5,0)</f>
        <v>#N/A</v>
      </c>
      <c r="S1053" s="131" t="str">
        <f t="shared" si="188"/>
        <v/>
      </c>
      <c r="T1053" s="131" t="str">
        <f t="shared" si="189"/>
        <v/>
      </c>
    </row>
    <row r="1054" spans="13:20" ht="14.25" customHeight="1" x14ac:dyDescent="0.15">
      <c r="M1054" s="129" t="str">
        <f t="shared" si="184"/>
        <v/>
      </c>
      <c r="N1054" s="129" t="str">
        <f t="shared" si="185"/>
        <v/>
      </c>
      <c r="O1054" s="129" t="e">
        <f t="shared" si="186"/>
        <v>#VALUE!</v>
      </c>
      <c r="P1054" s="130">
        <f t="shared" si="187"/>
        <v>0</v>
      </c>
      <c r="Q1054" s="130" t="e">
        <f>VLOOKUP(T1054,Tableau!C:E,3,0)</f>
        <v>#N/A</v>
      </c>
      <c r="R1054" s="130" t="e">
        <f>VLOOKUP(T1054,Tableau!C:G,5,0)</f>
        <v>#N/A</v>
      </c>
      <c r="S1054" s="131" t="str">
        <f t="shared" si="188"/>
        <v/>
      </c>
      <c r="T1054" s="131" t="str">
        <f t="shared" si="189"/>
        <v/>
      </c>
    </row>
    <row r="1055" spans="13:20" ht="14.25" customHeight="1" x14ac:dyDescent="0.15">
      <c r="M1055" s="129" t="str">
        <f t="shared" si="184"/>
        <v/>
      </c>
      <c r="N1055" s="129" t="str">
        <f t="shared" si="185"/>
        <v/>
      </c>
      <c r="O1055" s="129" t="e">
        <f t="shared" si="186"/>
        <v>#VALUE!</v>
      </c>
      <c r="P1055" s="130">
        <f t="shared" si="187"/>
        <v>0</v>
      </c>
      <c r="Q1055" s="130" t="e">
        <f>VLOOKUP(T1055,Tableau!C:E,3,0)</f>
        <v>#N/A</v>
      </c>
      <c r="R1055" s="130" t="e">
        <f>VLOOKUP(T1055,Tableau!C:G,5,0)</f>
        <v>#N/A</v>
      </c>
      <c r="S1055" s="131" t="str">
        <f t="shared" si="188"/>
        <v/>
      </c>
      <c r="T1055" s="131" t="str">
        <f t="shared" si="189"/>
        <v/>
      </c>
    </row>
    <row r="1056" spans="13:20" ht="14.25" customHeight="1" x14ac:dyDescent="0.15">
      <c r="M1056" s="129" t="str">
        <f t="shared" si="184"/>
        <v/>
      </c>
      <c r="N1056" s="129" t="str">
        <f t="shared" si="185"/>
        <v/>
      </c>
      <c r="O1056" s="129" t="e">
        <f t="shared" si="186"/>
        <v>#VALUE!</v>
      </c>
      <c r="P1056" s="130">
        <f t="shared" si="187"/>
        <v>0</v>
      </c>
      <c r="Q1056" s="130" t="e">
        <f>VLOOKUP(T1056,Tableau!C:E,3,0)</f>
        <v>#N/A</v>
      </c>
      <c r="R1056" s="130" t="e">
        <f>VLOOKUP(T1056,Tableau!C:G,5,0)</f>
        <v>#N/A</v>
      </c>
      <c r="S1056" s="131" t="str">
        <f t="shared" si="188"/>
        <v/>
      </c>
      <c r="T1056" s="131" t="str">
        <f t="shared" si="189"/>
        <v/>
      </c>
    </row>
    <row r="1057" spans="13:20" ht="14.25" customHeight="1" x14ac:dyDescent="0.15">
      <c r="M1057" s="129" t="str">
        <f t="shared" si="184"/>
        <v/>
      </c>
      <c r="N1057" s="129" t="str">
        <f t="shared" si="185"/>
        <v/>
      </c>
      <c r="O1057" s="129" t="e">
        <f t="shared" si="186"/>
        <v>#VALUE!</v>
      </c>
      <c r="P1057" s="130">
        <f t="shared" si="187"/>
        <v>0</v>
      </c>
      <c r="Q1057" s="130" t="e">
        <f>VLOOKUP(T1057,Tableau!C:E,3,0)</f>
        <v>#N/A</v>
      </c>
      <c r="R1057" s="130" t="e">
        <f>VLOOKUP(T1057,Tableau!C:G,5,0)</f>
        <v>#N/A</v>
      </c>
      <c r="S1057" s="131" t="str">
        <f t="shared" si="188"/>
        <v/>
      </c>
      <c r="T1057" s="131" t="str">
        <f t="shared" si="189"/>
        <v/>
      </c>
    </row>
    <row r="1058" spans="13:20" ht="14.25" customHeight="1" x14ac:dyDescent="0.15">
      <c r="M1058" s="129" t="str">
        <f t="shared" si="184"/>
        <v/>
      </c>
      <c r="N1058" s="129" t="str">
        <f t="shared" si="185"/>
        <v/>
      </c>
      <c r="O1058" s="129" t="e">
        <f t="shared" si="186"/>
        <v>#VALUE!</v>
      </c>
      <c r="P1058" s="130">
        <f t="shared" si="187"/>
        <v>0</v>
      </c>
      <c r="Q1058" s="130" t="e">
        <f>VLOOKUP(T1058,Tableau!C:E,3,0)</f>
        <v>#N/A</v>
      </c>
      <c r="R1058" s="130" t="e">
        <f>VLOOKUP(T1058,Tableau!C:G,5,0)</f>
        <v>#N/A</v>
      </c>
      <c r="S1058" s="131" t="str">
        <f t="shared" si="188"/>
        <v/>
      </c>
      <c r="T1058" s="131" t="str">
        <f t="shared" si="189"/>
        <v/>
      </c>
    </row>
    <row r="1059" spans="13:20" ht="14.25" customHeight="1" x14ac:dyDescent="0.15">
      <c r="M1059" s="129" t="str">
        <f t="shared" si="184"/>
        <v/>
      </c>
      <c r="N1059" s="129" t="str">
        <f t="shared" si="185"/>
        <v/>
      </c>
      <c r="O1059" s="129" t="e">
        <f t="shared" si="186"/>
        <v>#VALUE!</v>
      </c>
      <c r="P1059" s="130">
        <f t="shared" si="187"/>
        <v>0</v>
      </c>
      <c r="Q1059" s="130" t="e">
        <f>VLOOKUP(T1059,Tableau!C:E,3,0)</f>
        <v>#N/A</v>
      </c>
      <c r="R1059" s="130" t="e">
        <f>VLOOKUP(T1059,Tableau!C:G,5,0)</f>
        <v>#N/A</v>
      </c>
      <c r="S1059" s="131" t="str">
        <f t="shared" si="188"/>
        <v/>
      </c>
      <c r="T1059" s="131" t="str">
        <f t="shared" si="189"/>
        <v/>
      </c>
    </row>
    <row r="1060" spans="13:20" ht="14.25" customHeight="1" x14ac:dyDescent="0.15">
      <c r="M1060" s="129" t="str">
        <f t="shared" si="184"/>
        <v/>
      </c>
      <c r="N1060" s="129" t="str">
        <f t="shared" si="185"/>
        <v/>
      </c>
      <c r="O1060" s="129" t="e">
        <f t="shared" si="186"/>
        <v>#VALUE!</v>
      </c>
      <c r="P1060" s="130">
        <f t="shared" si="187"/>
        <v>0</v>
      </c>
      <c r="Q1060" s="130" t="e">
        <f>VLOOKUP(T1060,Tableau!C:E,3,0)</f>
        <v>#N/A</v>
      </c>
      <c r="R1060" s="130" t="e">
        <f>VLOOKUP(T1060,Tableau!C:G,5,0)</f>
        <v>#N/A</v>
      </c>
      <c r="S1060" s="131" t="str">
        <f t="shared" si="188"/>
        <v/>
      </c>
      <c r="T1060" s="131" t="str">
        <f t="shared" si="189"/>
        <v/>
      </c>
    </row>
    <row r="1061" spans="13:20" ht="14.25" customHeight="1" x14ac:dyDescent="0.15">
      <c r="M1061" s="129" t="str">
        <f t="shared" si="184"/>
        <v/>
      </c>
      <c r="N1061" s="129" t="str">
        <f t="shared" si="185"/>
        <v/>
      </c>
      <c r="O1061" s="129" t="e">
        <f t="shared" si="186"/>
        <v>#VALUE!</v>
      </c>
      <c r="P1061" s="130">
        <f t="shared" si="187"/>
        <v>0</v>
      </c>
      <c r="Q1061" s="130" t="e">
        <f>VLOOKUP(T1061,Tableau!C:E,3,0)</f>
        <v>#N/A</v>
      </c>
      <c r="R1061" s="130" t="e">
        <f>VLOOKUP(T1061,Tableau!C:G,5,0)</f>
        <v>#N/A</v>
      </c>
      <c r="S1061" s="131" t="str">
        <f t="shared" si="188"/>
        <v/>
      </c>
      <c r="T1061" s="131" t="str">
        <f t="shared" si="189"/>
        <v/>
      </c>
    </row>
    <row r="1062" spans="13:20" ht="14.25" customHeight="1" x14ac:dyDescent="0.15">
      <c r="M1062" s="129" t="str">
        <f t="shared" si="184"/>
        <v/>
      </c>
      <c r="N1062" s="129" t="str">
        <f t="shared" si="185"/>
        <v/>
      </c>
      <c r="O1062" s="129" t="e">
        <f t="shared" si="186"/>
        <v>#VALUE!</v>
      </c>
      <c r="P1062" s="130">
        <f t="shared" si="187"/>
        <v>0</v>
      </c>
      <c r="Q1062" s="130" t="e">
        <f>VLOOKUP(T1062,Tableau!C:E,3,0)</f>
        <v>#N/A</v>
      </c>
      <c r="R1062" s="130" t="e">
        <f>VLOOKUP(T1062,Tableau!C:G,5,0)</f>
        <v>#N/A</v>
      </c>
      <c r="S1062" s="131" t="str">
        <f t="shared" si="188"/>
        <v/>
      </c>
      <c r="T1062" s="131" t="str">
        <f t="shared" si="189"/>
        <v/>
      </c>
    </row>
    <row r="1063" spans="13:20" ht="14.25" customHeight="1" x14ac:dyDescent="0.15">
      <c r="M1063" s="129" t="str">
        <f t="shared" si="184"/>
        <v/>
      </c>
      <c r="N1063" s="129" t="str">
        <f t="shared" si="185"/>
        <v/>
      </c>
      <c r="O1063" s="129" t="e">
        <f t="shared" si="186"/>
        <v>#VALUE!</v>
      </c>
      <c r="P1063" s="130">
        <f t="shared" si="187"/>
        <v>0</v>
      </c>
      <c r="Q1063" s="130" t="e">
        <f>VLOOKUP(T1063,Tableau!C:E,3,0)</f>
        <v>#N/A</v>
      </c>
      <c r="R1063" s="130" t="e">
        <f>VLOOKUP(T1063,Tableau!C:G,5,0)</f>
        <v>#N/A</v>
      </c>
      <c r="S1063" s="131" t="str">
        <f t="shared" si="188"/>
        <v/>
      </c>
      <c r="T1063" s="131" t="str">
        <f t="shared" si="189"/>
        <v/>
      </c>
    </row>
    <row r="1064" spans="13:20" ht="14.25" customHeight="1" x14ac:dyDescent="0.15">
      <c r="M1064" s="129" t="str">
        <f t="shared" si="184"/>
        <v/>
      </c>
      <c r="N1064" s="129" t="str">
        <f t="shared" si="185"/>
        <v/>
      </c>
      <c r="O1064" s="129" t="e">
        <f t="shared" si="186"/>
        <v>#VALUE!</v>
      </c>
      <c r="P1064" s="130">
        <f t="shared" si="187"/>
        <v>0</v>
      </c>
      <c r="Q1064" s="130" t="e">
        <f>VLOOKUP(T1064,Tableau!C:E,3,0)</f>
        <v>#N/A</v>
      </c>
      <c r="R1064" s="130" t="e">
        <f>VLOOKUP(T1064,Tableau!C:G,5,0)</f>
        <v>#N/A</v>
      </c>
      <c r="S1064" s="131" t="str">
        <f t="shared" si="188"/>
        <v/>
      </c>
      <c r="T1064" s="131" t="str">
        <f t="shared" si="189"/>
        <v/>
      </c>
    </row>
    <row r="1065" spans="13:20" ht="14.25" customHeight="1" x14ac:dyDescent="0.15">
      <c r="M1065" s="129" t="str">
        <f t="shared" si="184"/>
        <v/>
      </c>
      <c r="N1065" s="129" t="str">
        <f t="shared" si="185"/>
        <v/>
      </c>
      <c r="O1065" s="129" t="e">
        <f t="shared" si="186"/>
        <v>#VALUE!</v>
      </c>
      <c r="P1065" s="130">
        <f t="shared" si="187"/>
        <v>0</v>
      </c>
      <c r="Q1065" s="130" t="e">
        <f>VLOOKUP(T1065,Tableau!C:E,3,0)</f>
        <v>#N/A</v>
      </c>
      <c r="R1065" s="130" t="e">
        <f>VLOOKUP(T1065,Tableau!C:G,5,0)</f>
        <v>#N/A</v>
      </c>
      <c r="S1065" s="131" t="str">
        <f t="shared" si="188"/>
        <v/>
      </c>
      <c r="T1065" s="131" t="str">
        <f t="shared" si="189"/>
        <v/>
      </c>
    </row>
    <row r="1066" spans="13:20" ht="14.25" customHeight="1" x14ac:dyDescent="0.15">
      <c r="M1066" s="129" t="str">
        <f t="shared" si="184"/>
        <v/>
      </c>
      <c r="N1066" s="129" t="str">
        <f t="shared" si="185"/>
        <v/>
      </c>
      <c r="O1066" s="129" t="e">
        <f t="shared" si="186"/>
        <v>#VALUE!</v>
      </c>
      <c r="P1066" s="130">
        <f t="shared" si="187"/>
        <v>0</v>
      </c>
      <c r="Q1066" s="130" t="e">
        <f>VLOOKUP(T1066,Tableau!C:E,3,0)</f>
        <v>#N/A</v>
      </c>
      <c r="R1066" s="130" t="e">
        <f>VLOOKUP(T1066,Tableau!C:G,5,0)</f>
        <v>#N/A</v>
      </c>
      <c r="S1066" s="131" t="str">
        <f t="shared" si="188"/>
        <v/>
      </c>
      <c r="T1066" s="131" t="str">
        <f t="shared" si="189"/>
        <v/>
      </c>
    </row>
    <row r="1067" spans="13:20" ht="14.25" customHeight="1" x14ac:dyDescent="0.15">
      <c r="M1067" s="129" t="str">
        <f t="shared" si="184"/>
        <v/>
      </c>
      <c r="N1067" s="129" t="str">
        <f t="shared" si="185"/>
        <v/>
      </c>
      <c r="O1067" s="129" t="e">
        <f t="shared" si="186"/>
        <v>#VALUE!</v>
      </c>
      <c r="P1067" s="130">
        <f t="shared" si="187"/>
        <v>0</v>
      </c>
      <c r="Q1067" s="130" t="e">
        <f>VLOOKUP(T1067,Tableau!C:E,3,0)</f>
        <v>#N/A</v>
      </c>
      <c r="R1067" s="130" t="e">
        <f>VLOOKUP(T1067,Tableau!C:G,5,0)</f>
        <v>#N/A</v>
      </c>
      <c r="S1067" s="131" t="str">
        <f t="shared" si="188"/>
        <v/>
      </c>
      <c r="T1067" s="131" t="str">
        <f t="shared" si="189"/>
        <v/>
      </c>
    </row>
    <row r="1068" spans="13:20" ht="14.25" customHeight="1" x14ac:dyDescent="0.15">
      <c r="M1068" s="129" t="str">
        <f t="shared" si="184"/>
        <v/>
      </c>
      <c r="N1068" s="129" t="str">
        <f t="shared" si="185"/>
        <v/>
      </c>
      <c r="O1068" s="129" t="e">
        <f t="shared" si="186"/>
        <v>#VALUE!</v>
      </c>
      <c r="P1068" s="130">
        <f t="shared" si="187"/>
        <v>0</v>
      </c>
      <c r="Q1068" s="130" t="e">
        <f>VLOOKUP(T1068,Tableau!C:E,3,0)</f>
        <v>#N/A</v>
      </c>
      <c r="R1068" s="130" t="e">
        <f>VLOOKUP(T1068,Tableau!C:G,5,0)</f>
        <v>#N/A</v>
      </c>
      <c r="S1068" s="131" t="str">
        <f t="shared" si="188"/>
        <v/>
      </c>
      <c r="T1068" s="131" t="str">
        <f t="shared" si="189"/>
        <v/>
      </c>
    </row>
    <row r="1069" spans="13:20" ht="14.25" customHeight="1" x14ac:dyDescent="0.15">
      <c r="M1069" s="129" t="str">
        <f t="shared" si="184"/>
        <v/>
      </c>
      <c r="N1069" s="129" t="str">
        <f t="shared" si="185"/>
        <v/>
      </c>
      <c r="O1069" s="129" t="e">
        <f t="shared" si="186"/>
        <v>#VALUE!</v>
      </c>
      <c r="P1069" s="130">
        <f t="shared" si="187"/>
        <v>0</v>
      </c>
      <c r="Q1069" s="130" t="e">
        <f>VLOOKUP(T1069,Tableau!C:E,3,0)</f>
        <v>#N/A</v>
      </c>
      <c r="R1069" s="130" t="e">
        <f>VLOOKUP(T1069,Tableau!C:G,5,0)</f>
        <v>#N/A</v>
      </c>
      <c r="S1069" s="131" t="str">
        <f t="shared" si="188"/>
        <v/>
      </c>
      <c r="T1069" s="131" t="str">
        <f t="shared" si="189"/>
        <v/>
      </c>
    </row>
    <row r="1070" spans="13:20" ht="14.25" customHeight="1" x14ac:dyDescent="0.15">
      <c r="M1070" s="129" t="str">
        <f t="shared" si="184"/>
        <v/>
      </c>
      <c r="N1070" s="129" t="str">
        <f t="shared" si="185"/>
        <v/>
      </c>
      <c r="O1070" s="129" t="e">
        <f t="shared" si="186"/>
        <v>#VALUE!</v>
      </c>
      <c r="P1070" s="130">
        <f t="shared" si="187"/>
        <v>0</v>
      </c>
      <c r="Q1070" s="130" t="e">
        <f>VLOOKUP(T1070,Tableau!C:E,3,0)</f>
        <v>#N/A</v>
      </c>
      <c r="R1070" s="130" t="e">
        <f>VLOOKUP(T1070,Tableau!C:G,5,0)</f>
        <v>#N/A</v>
      </c>
      <c r="S1070" s="131" t="str">
        <f t="shared" si="188"/>
        <v/>
      </c>
      <c r="T1070" s="131" t="str">
        <f t="shared" si="189"/>
        <v/>
      </c>
    </row>
    <row r="1071" spans="13:20" ht="14.25" customHeight="1" x14ac:dyDescent="0.15">
      <c r="M1071" s="129" t="str">
        <f t="shared" si="184"/>
        <v/>
      </c>
      <c r="N1071" s="129" t="str">
        <f t="shared" si="185"/>
        <v/>
      </c>
      <c r="O1071" s="129" t="e">
        <f t="shared" si="186"/>
        <v>#VALUE!</v>
      </c>
      <c r="P1071" s="130">
        <f t="shared" si="187"/>
        <v>0</v>
      </c>
      <c r="Q1071" s="130" t="e">
        <f>VLOOKUP(T1071,Tableau!C:E,3,0)</f>
        <v>#N/A</v>
      </c>
      <c r="R1071" s="130" t="e">
        <f>VLOOKUP(T1071,Tableau!C:G,5,0)</f>
        <v>#N/A</v>
      </c>
      <c r="S1071" s="131" t="str">
        <f t="shared" si="188"/>
        <v/>
      </c>
      <c r="T1071" s="131" t="str">
        <f t="shared" si="189"/>
        <v/>
      </c>
    </row>
    <row r="1072" spans="13:20" ht="14.25" customHeight="1" x14ac:dyDescent="0.15">
      <c r="M1072" s="129" t="str">
        <f t="shared" si="184"/>
        <v/>
      </c>
      <c r="N1072" s="129" t="str">
        <f t="shared" si="185"/>
        <v/>
      </c>
      <c r="O1072" s="129" t="e">
        <f t="shared" si="186"/>
        <v>#VALUE!</v>
      </c>
      <c r="P1072" s="130">
        <f t="shared" si="187"/>
        <v>0</v>
      </c>
      <c r="Q1072" s="130" t="e">
        <f>VLOOKUP(T1072,Tableau!C:E,3,0)</f>
        <v>#N/A</v>
      </c>
      <c r="R1072" s="130" t="e">
        <f>VLOOKUP(T1072,Tableau!C:G,5,0)</f>
        <v>#N/A</v>
      </c>
      <c r="S1072" s="131" t="str">
        <f t="shared" si="188"/>
        <v/>
      </c>
      <c r="T1072" s="131" t="str">
        <f t="shared" si="189"/>
        <v/>
      </c>
    </row>
    <row r="1073" spans="13:20" ht="14.25" customHeight="1" x14ac:dyDescent="0.15">
      <c r="M1073" s="129" t="str">
        <f t="shared" ref="M1073:M1136" si="190">A1073&amp;S1073</f>
        <v/>
      </c>
      <c r="N1073" s="129" t="str">
        <f t="shared" ref="N1073:N1136" si="191">LEFT(A1073,4)</f>
        <v/>
      </c>
      <c r="O1073" s="129" t="e">
        <f t="shared" ref="O1073:O1136" si="192">VALUE(RIGHT(A1073,2))</f>
        <v>#VALUE!</v>
      </c>
      <c r="P1073" s="130">
        <f t="shared" ref="P1073:P1136" si="193">F1073+G1073+H1073</f>
        <v>0</v>
      </c>
      <c r="Q1073" s="130" t="e">
        <f>VLOOKUP(T1073,Tableau!C:E,3,0)</f>
        <v>#N/A</v>
      </c>
      <c r="R1073" s="130" t="e">
        <f>VLOOKUP(T1073,Tableau!C:G,5,0)</f>
        <v>#N/A</v>
      </c>
      <c r="S1073" s="131" t="str">
        <f t="shared" ref="S1073:S1136" si="194">LEFT(D1073,1)</f>
        <v/>
      </c>
      <c r="T1073" s="131" t="str">
        <f t="shared" ref="T1073:T1136" si="195">LEFT(D1073,3)</f>
        <v/>
      </c>
    </row>
    <row r="1074" spans="13:20" ht="14.25" customHeight="1" x14ac:dyDescent="0.15">
      <c r="M1074" s="129" t="str">
        <f t="shared" si="190"/>
        <v/>
      </c>
      <c r="N1074" s="129" t="str">
        <f t="shared" si="191"/>
        <v/>
      </c>
      <c r="O1074" s="129" t="e">
        <f t="shared" si="192"/>
        <v>#VALUE!</v>
      </c>
      <c r="P1074" s="130">
        <f t="shared" si="193"/>
        <v>0</v>
      </c>
      <c r="Q1074" s="130" t="e">
        <f>VLOOKUP(T1074,Tableau!C:E,3,0)</f>
        <v>#N/A</v>
      </c>
      <c r="R1074" s="130" t="e">
        <f>VLOOKUP(T1074,Tableau!C:G,5,0)</f>
        <v>#N/A</v>
      </c>
      <c r="S1074" s="131" t="str">
        <f t="shared" si="194"/>
        <v/>
      </c>
      <c r="T1074" s="131" t="str">
        <f t="shared" si="195"/>
        <v/>
      </c>
    </row>
    <row r="1075" spans="13:20" ht="14.25" customHeight="1" x14ac:dyDescent="0.15">
      <c r="M1075" s="129" t="str">
        <f t="shared" si="190"/>
        <v/>
      </c>
      <c r="N1075" s="129" t="str">
        <f t="shared" si="191"/>
        <v/>
      </c>
      <c r="O1075" s="129" t="e">
        <f t="shared" si="192"/>
        <v>#VALUE!</v>
      </c>
      <c r="P1075" s="130">
        <f t="shared" si="193"/>
        <v>0</v>
      </c>
      <c r="Q1075" s="130" t="e">
        <f>VLOOKUP(T1075,Tableau!C:E,3,0)</f>
        <v>#N/A</v>
      </c>
      <c r="R1075" s="130" t="e">
        <f>VLOOKUP(T1075,Tableau!C:G,5,0)</f>
        <v>#N/A</v>
      </c>
      <c r="S1075" s="131" t="str">
        <f t="shared" si="194"/>
        <v/>
      </c>
      <c r="T1075" s="131" t="str">
        <f t="shared" si="195"/>
        <v/>
      </c>
    </row>
    <row r="1076" spans="13:20" ht="14.25" customHeight="1" x14ac:dyDescent="0.15">
      <c r="M1076" s="129" t="str">
        <f t="shared" si="190"/>
        <v/>
      </c>
      <c r="N1076" s="129" t="str">
        <f t="shared" si="191"/>
        <v/>
      </c>
      <c r="O1076" s="129" t="e">
        <f t="shared" si="192"/>
        <v>#VALUE!</v>
      </c>
      <c r="P1076" s="130">
        <f t="shared" si="193"/>
        <v>0</v>
      </c>
      <c r="Q1076" s="130" t="e">
        <f>VLOOKUP(T1076,Tableau!C:E,3,0)</f>
        <v>#N/A</v>
      </c>
      <c r="R1076" s="130" t="e">
        <f>VLOOKUP(T1076,Tableau!C:G,5,0)</f>
        <v>#N/A</v>
      </c>
      <c r="S1076" s="131" t="str">
        <f t="shared" si="194"/>
        <v/>
      </c>
      <c r="T1076" s="131" t="str">
        <f t="shared" si="195"/>
        <v/>
      </c>
    </row>
    <row r="1077" spans="13:20" ht="14.25" customHeight="1" x14ac:dyDescent="0.15">
      <c r="M1077" s="129" t="str">
        <f t="shared" si="190"/>
        <v/>
      </c>
      <c r="N1077" s="129" t="str">
        <f t="shared" si="191"/>
        <v/>
      </c>
      <c r="O1077" s="129" t="e">
        <f t="shared" si="192"/>
        <v>#VALUE!</v>
      </c>
      <c r="P1077" s="130">
        <f t="shared" si="193"/>
        <v>0</v>
      </c>
      <c r="Q1077" s="130" t="e">
        <f>VLOOKUP(T1077,Tableau!C:E,3,0)</f>
        <v>#N/A</v>
      </c>
      <c r="R1077" s="130" t="e">
        <f>VLOOKUP(T1077,Tableau!C:G,5,0)</f>
        <v>#N/A</v>
      </c>
      <c r="S1077" s="131" t="str">
        <f t="shared" si="194"/>
        <v/>
      </c>
      <c r="T1077" s="131" t="str">
        <f t="shared" si="195"/>
        <v/>
      </c>
    </row>
    <row r="1078" spans="13:20" ht="14.25" customHeight="1" x14ac:dyDescent="0.15">
      <c r="M1078" s="129" t="str">
        <f t="shared" si="190"/>
        <v/>
      </c>
      <c r="N1078" s="129" t="str">
        <f t="shared" si="191"/>
        <v/>
      </c>
      <c r="O1078" s="129" t="e">
        <f t="shared" si="192"/>
        <v>#VALUE!</v>
      </c>
      <c r="P1078" s="130">
        <f t="shared" si="193"/>
        <v>0</v>
      </c>
      <c r="Q1078" s="130" t="e">
        <f>VLOOKUP(T1078,Tableau!C:E,3,0)</f>
        <v>#N/A</v>
      </c>
      <c r="R1078" s="130" t="e">
        <f>VLOOKUP(T1078,Tableau!C:G,5,0)</f>
        <v>#N/A</v>
      </c>
      <c r="S1078" s="131" t="str">
        <f t="shared" si="194"/>
        <v/>
      </c>
      <c r="T1078" s="131" t="str">
        <f t="shared" si="195"/>
        <v/>
      </c>
    </row>
    <row r="1079" spans="13:20" ht="14.25" customHeight="1" x14ac:dyDescent="0.15">
      <c r="M1079" s="129" t="str">
        <f t="shared" si="190"/>
        <v/>
      </c>
      <c r="N1079" s="129" t="str">
        <f t="shared" si="191"/>
        <v/>
      </c>
      <c r="O1079" s="129" t="e">
        <f t="shared" si="192"/>
        <v>#VALUE!</v>
      </c>
      <c r="P1079" s="130">
        <f t="shared" si="193"/>
        <v>0</v>
      </c>
      <c r="Q1079" s="130" t="e">
        <f>VLOOKUP(T1079,Tableau!C:E,3,0)</f>
        <v>#N/A</v>
      </c>
      <c r="R1079" s="130" t="e">
        <f>VLOOKUP(T1079,Tableau!C:G,5,0)</f>
        <v>#N/A</v>
      </c>
      <c r="S1079" s="131" t="str">
        <f t="shared" si="194"/>
        <v/>
      </c>
      <c r="T1079" s="131" t="str">
        <f t="shared" si="195"/>
        <v/>
      </c>
    </row>
    <row r="1080" spans="13:20" ht="14.25" customHeight="1" x14ac:dyDescent="0.15">
      <c r="M1080" s="129" t="str">
        <f t="shared" si="190"/>
        <v/>
      </c>
      <c r="N1080" s="129" t="str">
        <f t="shared" si="191"/>
        <v/>
      </c>
      <c r="O1080" s="129" t="e">
        <f t="shared" si="192"/>
        <v>#VALUE!</v>
      </c>
      <c r="P1080" s="130">
        <f t="shared" si="193"/>
        <v>0</v>
      </c>
      <c r="Q1080" s="130" t="e">
        <f>VLOOKUP(T1080,Tableau!C:E,3,0)</f>
        <v>#N/A</v>
      </c>
      <c r="R1080" s="130" t="e">
        <f>VLOOKUP(T1080,Tableau!C:G,5,0)</f>
        <v>#N/A</v>
      </c>
      <c r="S1080" s="131" t="str">
        <f t="shared" si="194"/>
        <v/>
      </c>
      <c r="T1080" s="131" t="str">
        <f t="shared" si="195"/>
        <v/>
      </c>
    </row>
    <row r="1081" spans="13:20" ht="14.25" customHeight="1" x14ac:dyDescent="0.15">
      <c r="M1081" s="129" t="str">
        <f t="shared" si="190"/>
        <v/>
      </c>
      <c r="N1081" s="129" t="str">
        <f t="shared" si="191"/>
        <v/>
      </c>
      <c r="O1081" s="129" t="e">
        <f t="shared" si="192"/>
        <v>#VALUE!</v>
      </c>
      <c r="P1081" s="130">
        <f t="shared" si="193"/>
        <v>0</v>
      </c>
      <c r="Q1081" s="130" t="e">
        <f>VLOOKUP(T1081,Tableau!C:E,3,0)</f>
        <v>#N/A</v>
      </c>
      <c r="R1081" s="130" t="e">
        <f>VLOOKUP(T1081,Tableau!C:G,5,0)</f>
        <v>#N/A</v>
      </c>
      <c r="S1081" s="131" t="str">
        <f t="shared" si="194"/>
        <v/>
      </c>
      <c r="T1081" s="131" t="str">
        <f t="shared" si="195"/>
        <v/>
      </c>
    </row>
    <row r="1082" spans="13:20" ht="14.25" customHeight="1" x14ac:dyDescent="0.15">
      <c r="M1082" s="129" t="str">
        <f t="shared" si="190"/>
        <v/>
      </c>
      <c r="N1082" s="129" t="str">
        <f t="shared" si="191"/>
        <v/>
      </c>
      <c r="O1082" s="129" t="e">
        <f t="shared" si="192"/>
        <v>#VALUE!</v>
      </c>
      <c r="P1082" s="130">
        <f t="shared" si="193"/>
        <v>0</v>
      </c>
      <c r="Q1082" s="130" t="e">
        <f>VLOOKUP(T1082,Tableau!C:E,3,0)</f>
        <v>#N/A</v>
      </c>
      <c r="R1082" s="130" t="e">
        <f>VLOOKUP(T1082,Tableau!C:G,5,0)</f>
        <v>#N/A</v>
      </c>
      <c r="S1082" s="131" t="str">
        <f t="shared" si="194"/>
        <v/>
      </c>
      <c r="T1082" s="131" t="str">
        <f t="shared" si="195"/>
        <v/>
      </c>
    </row>
    <row r="1083" spans="13:20" ht="14.25" customHeight="1" x14ac:dyDescent="0.15">
      <c r="M1083" s="129" t="str">
        <f t="shared" si="190"/>
        <v/>
      </c>
      <c r="N1083" s="129" t="str">
        <f t="shared" si="191"/>
        <v/>
      </c>
      <c r="O1083" s="129" t="e">
        <f t="shared" si="192"/>
        <v>#VALUE!</v>
      </c>
      <c r="P1083" s="130">
        <f t="shared" si="193"/>
        <v>0</v>
      </c>
      <c r="Q1083" s="130" t="e">
        <f>VLOOKUP(T1083,Tableau!C:E,3,0)</f>
        <v>#N/A</v>
      </c>
      <c r="R1083" s="130" t="e">
        <f>VLOOKUP(T1083,Tableau!C:G,5,0)</f>
        <v>#N/A</v>
      </c>
      <c r="S1083" s="131" t="str">
        <f t="shared" si="194"/>
        <v/>
      </c>
      <c r="T1083" s="131" t="str">
        <f t="shared" si="195"/>
        <v/>
      </c>
    </row>
    <row r="1084" spans="13:20" ht="14.25" customHeight="1" x14ac:dyDescent="0.15">
      <c r="M1084" s="129" t="str">
        <f t="shared" si="190"/>
        <v/>
      </c>
      <c r="N1084" s="129" t="str">
        <f t="shared" si="191"/>
        <v/>
      </c>
      <c r="O1084" s="129" t="e">
        <f t="shared" si="192"/>
        <v>#VALUE!</v>
      </c>
      <c r="P1084" s="130">
        <f t="shared" si="193"/>
        <v>0</v>
      </c>
      <c r="Q1084" s="130" t="e">
        <f>VLOOKUP(T1084,Tableau!C:E,3,0)</f>
        <v>#N/A</v>
      </c>
      <c r="R1084" s="130" t="e">
        <f>VLOOKUP(T1084,Tableau!C:G,5,0)</f>
        <v>#N/A</v>
      </c>
      <c r="S1084" s="131" t="str">
        <f t="shared" si="194"/>
        <v/>
      </c>
      <c r="T1084" s="131" t="str">
        <f t="shared" si="195"/>
        <v/>
      </c>
    </row>
    <row r="1085" spans="13:20" ht="14.25" customHeight="1" x14ac:dyDescent="0.15">
      <c r="M1085" s="129" t="str">
        <f t="shared" si="190"/>
        <v/>
      </c>
      <c r="N1085" s="129" t="str">
        <f t="shared" si="191"/>
        <v/>
      </c>
      <c r="O1085" s="129" t="e">
        <f t="shared" si="192"/>
        <v>#VALUE!</v>
      </c>
      <c r="P1085" s="130">
        <f t="shared" si="193"/>
        <v>0</v>
      </c>
      <c r="Q1085" s="130" t="e">
        <f>VLOOKUP(T1085,Tableau!C:E,3,0)</f>
        <v>#N/A</v>
      </c>
      <c r="R1085" s="130" t="e">
        <f>VLOOKUP(T1085,Tableau!C:G,5,0)</f>
        <v>#N/A</v>
      </c>
      <c r="S1085" s="131" t="str">
        <f t="shared" si="194"/>
        <v/>
      </c>
      <c r="T1085" s="131" t="str">
        <f t="shared" si="195"/>
        <v/>
      </c>
    </row>
    <row r="1086" spans="13:20" ht="14.25" customHeight="1" x14ac:dyDescent="0.15">
      <c r="M1086" s="129" t="str">
        <f t="shared" si="190"/>
        <v/>
      </c>
      <c r="N1086" s="129" t="str">
        <f t="shared" si="191"/>
        <v/>
      </c>
      <c r="O1086" s="129" t="e">
        <f t="shared" si="192"/>
        <v>#VALUE!</v>
      </c>
      <c r="P1086" s="130">
        <f t="shared" si="193"/>
        <v>0</v>
      </c>
      <c r="Q1086" s="130" t="e">
        <f>VLOOKUP(T1086,Tableau!C:E,3,0)</f>
        <v>#N/A</v>
      </c>
      <c r="R1086" s="130" t="e">
        <f>VLOOKUP(T1086,Tableau!C:G,5,0)</f>
        <v>#N/A</v>
      </c>
      <c r="S1086" s="131" t="str">
        <f t="shared" si="194"/>
        <v/>
      </c>
      <c r="T1086" s="131" t="str">
        <f t="shared" si="195"/>
        <v/>
      </c>
    </row>
    <row r="1087" spans="13:20" ht="14.25" customHeight="1" x14ac:dyDescent="0.15">
      <c r="M1087" s="129" t="str">
        <f t="shared" si="190"/>
        <v/>
      </c>
      <c r="N1087" s="129" t="str">
        <f t="shared" si="191"/>
        <v/>
      </c>
      <c r="O1087" s="129" t="e">
        <f t="shared" si="192"/>
        <v>#VALUE!</v>
      </c>
      <c r="P1087" s="130">
        <f t="shared" si="193"/>
        <v>0</v>
      </c>
      <c r="Q1087" s="130" t="e">
        <f>VLOOKUP(T1087,Tableau!C:E,3,0)</f>
        <v>#N/A</v>
      </c>
      <c r="R1087" s="130" t="e">
        <f>VLOOKUP(T1087,Tableau!C:G,5,0)</f>
        <v>#N/A</v>
      </c>
      <c r="S1087" s="131" t="str">
        <f t="shared" si="194"/>
        <v/>
      </c>
      <c r="T1087" s="131" t="str">
        <f t="shared" si="195"/>
        <v/>
      </c>
    </row>
    <row r="1088" spans="13:20" ht="14.25" customHeight="1" x14ac:dyDescent="0.15">
      <c r="M1088" s="129" t="str">
        <f t="shared" si="190"/>
        <v/>
      </c>
      <c r="N1088" s="129" t="str">
        <f t="shared" si="191"/>
        <v/>
      </c>
      <c r="O1088" s="129" t="e">
        <f t="shared" si="192"/>
        <v>#VALUE!</v>
      </c>
      <c r="P1088" s="130">
        <f t="shared" si="193"/>
        <v>0</v>
      </c>
      <c r="Q1088" s="130" t="e">
        <f>VLOOKUP(T1088,Tableau!C:E,3,0)</f>
        <v>#N/A</v>
      </c>
      <c r="R1088" s="130" t="e">
        <f>VLOOKUP(T1088,Tableau!C:G,5,0)</f>
        <v>#N/A</v>
      </c>
      <c r="S1088" s="131" t="str">
        <f t="shared" si="194"/>
        <v/>
      </c>
      <c r="T1088" s="131" t="str">
        <f t="shared" si="195"/>
        <v/>
      </c>
    </row>
    <row r="1089" spans="13:20" ht="14.25" customHeight="1" x14ac:dyDescent="0.15">
      <c r="M1089" s="129" t="str">
        <f t="shared" si="190"/>
        <v/>
      </c>
      <c r="N1089" s="129" t="str">
        <f t="shared" si="191"/>
        <v/>
      </c>
      <c r="O1089" s="129" t="e">
        <f t="shared" si="192"/>
        <v>#VALUE!</v>
      </c>
      <c r="P1089" s="130">
        <f t="shared" si="193"/>
        <v>0</v>
      </c>
      <c r="Q1089" s="130" t="e">
        <f>VLOOKUP(T1089,Tableau!C:E,3,0)</f>
        <v>#N/A</v>
      </c>
      <c r="R1089" s="130" t="e">
        <f>VLOOKUP(T1089,Tableau!C:G,5,0)</f>
        <v>#N/A</v>
      </c>
      <c r="S1089" s="131" t="str">
        <f t="shared" si="194"/>
        <v/>
      </c>
      <c r="T1089" s="131" t="str">
        <f t="shared" si="195"/>
        <v/>
      </c>
    </row>
    <row r="1090" spans="13:20" ht="14.25" customHeight="1" x14ac:dyDescent="0.15">
      <c r="M1090" s="129" t="str">
        <f t="shared" si="190"/>
        <v/>
      </c>
      <c r="N1090" s="129" t="str">
        <f t="shared" si="191"/>
        <v/>
      </c>
      <c r="O1090" s="129" t="e">
        <f t="shared" si="192"/>
        <v>#VALUE!</v>
      </c>
      <c r="P1090" s="130">
        <f t="shared" si="193"/>
        <v>0</v>
      </c>
      <c r="Q1090" s="130" t="e">
        <f>VLOOKUP(T1090,Tableau!C:E,3,0)</f>
        <v>#N/A</v>
      </c>
      <c r="R1090" s="130" t="e">
        <f>VLOOKUP(T1090,Tableau!C:G,5,0)</f>
        <v>#N/A</v>
      </c>
      <c r="S1090" s="131" t="str">
        <f t="shared" si="194"/>
        <v/>
      </c>
      <c r="T1090" s="131" t="str">
        <f t="shared" si="195"/>
        <v/>
      </c>
    </row>
    <row r="1091" spans="13:20" ht="14.25" customHeight="1" x14ac:dyDescent="0.15">
      <c r="M1091" s="129" t="str">
        <f t="shared" si="190"/>
        <v/>
      </c>
      <c r="N1091" s="129" t="str">
        <f t="shared" si="191"/>
        <v/>
      </c>
      <c r="O1091" s="129" t="e">
        <f t="shared" si="192"/>
        <v>#VALUE!</v>
      </c>
      <c r="P1091" s="130">
        <f t="shared" si="193"/>
        <v>0</v>
      </c>
      <c r="Q1091" s="130" t="e">
        <f>VLOOKUP(T1091,Tableau!C:E,3,0)</f>
        <v>#N/A</v>
      </c>
      <c r="R1091" s="130" t="e">
        <f>VLOOKUP(T1091,Tableau!C:G,5,0)</f>
        <v>#N/A</v>
      </c>
      <c r="S1091" s="131" t="str">
        <f t="shared" si="194"/>
        <v/>
      </c>
      <c r="T1091" s="131" t="str">
        <f t="shared" si="195"/>
        <v/>
      </c>
    </row>
    <row r="1092" spans="13:20" ht="14.25" customHeight="1" x14ac:dyDescent="0.15">
      <c r="M1092" s="129" t="str">
        <f t="shared" si="190"/>
        <v/>
      </c>
      <c r="N1092" s="129" t="str">
        <f t="shared" si="191"/>
        <v/>
      </c>
      <c r="O1092" s="129" t="e">
        <f t="shared" si="192"/>
        <v>#VALUE!</v>
      </c>
      <c r="P1092" s="130">
        <f t="shared" si="193"/>
        <v>0</v>
      </c>
      <c r="Q1092" s="130" t="e">
        <f>VLOOKUP(T1092,Tableau!C:E,3,0)</f>
        <v>#N/A</v>
      </c>
      <c r="R1092" s="130" t="e">
        <f>VLOOKUP(T1092,Tableau!C:G,5,0)</f>
        <v>#N/A</v>
      </c>
      <c r="S1092" s="131" t="str">
        <f t="shared" si="194"/>
        <v/>
      </c>
      <c r="T1092" s="131" t="str">
        <f t="shared" si="195"/>
        <v/>
      </c>
    </row>
    <row r="1093" spans="13:20" ht="14.25" customHeight="1" x14ac:dyDescent="0.15">
      <c r="M1093" s="129" t="str">
        <f t="shared" si="190"/>
        <v/>
      </c>
      <c r="N1093" s="129" t="str">
        <f t="shared" si="191"/>
        <v/>
      </c>
      <c r="O1093" s="129" t="e">
        <f t="shared" si="192"/>
        <v>#VALUE!</v>
      </c>
      <c r="P1093" s="130">
        <f t="shared" si="193"/>
        <v>0</v>
      </c>
      <c r="Q1093" s="130" t="e">
        <f>VLOOKUP(T1093,Tableau!C:E,3,0)</f>
        <v>#N/A</v>
      </c>
      <c r="R1093" s="130" t="e">
        <f>VLOOKUP(T1093,Tableau!C:G,5,0)</f>
        <v>#N/A</v>
      </c>
      <c r="S1093" s="131" t="str">
        <f t="shared" si="194"/>
        <v/>
      </c>
      <c r="T1093" s="131" t="str">
        <f t="shared" si="195"/>
        <v/>
      </c>
    </row>
    <row r="1094" spans="13:20" ht="14.25" customHeight="1" x14ac:dyDescent="0.15">
      <c r="M1094" s="129" t="str">
        <f t="shared" si="190"/>
        <v/>
      </c>
      <c r="N1094" s="129" t="str">
        <f t="shared" si="191"/>
        <v/>
      </c>
      <c r="O1094" s="129" t="e">
        <f t="shared" si="192"/>
        <v>#VALUE!</v>
      </c>
      <c r="P1094" s="130">
        <f t="shared" si="193"/>
        <v>0</v>
      </c>
      <c r="Q1094" s="130" t="e">
        <f>VLOOKUP(T1094,Tableau!C:E,3,0)</f>
        <v>#N/A</v>
      </c>
      <c r="R1094" s="130" t="e">
        <f>VLOOKUP(T1094,Tableau!C:G,5,0)</f>
        <v>#N/A</v>
      </c>
      <c r="S1094" s="131" t="str">
        <f t="shared" si="194"/>
        <v/>
      </c>
      <c r="T1094" s="131" t="str">
        <f t="shared" si="195"/>
        <v/>
      </c>
    </row>
    <row r="1095" spans="13:20" ht="14.25" customHeight="1" x14ac:dyDescent="0.15">
      <c r="M1095" s="129" t="str">
        <f t="shared" si="190"/>
        <v/>
      </c>
      <c r="N1095" s="129" t="str">
        <f t="shared" si="191"/>
        <v/>
      </c>
      <c r="O1095" s="129" t="e">
        <f t="shared" si="192"/>
        <v>#VALUE!</v>
      </c>
      <c r="P1095" s="130">
        <f t="shared" si="193"/>
        <v>0</v>
      </c>
      <c r="Q1095" s="130" t="e">
        <f>VLOOKUP(T1095,Tableau!C:E,3,0)</f>
        <v>#N/A</v>
      </c>
      <c r="R1095" s="130" t="e">
        <f>VLOOKUP(T1095,Tableau!C:G,5,0)</f>
        <v>#N/A</v>
      </c>
      <c r="S1095" s="131" t="str">
        <f t="shared" si="194"/>
        <v/>
      </c>
      <c r="T1095" s="131" t="str">
        <f t="shared" si="195"/>
        <v/>
      </c>
    </row>
    <row r="1096" spans="13:20" ht="14.25" customHeight="1" x14ac:dyDescent="0.15">
      <c r="M1096" s="129" t="str">
        <f t="shared" si="190"/>
        <v/>
      </c>
      <c r="N1096" s="129" t="str">
        <f t="shared" si="191"/>
        <v/>
      </c>
      <c r="O1096" s="129" t="e">
        <f t="shared" si="192"/>
        <v>#VALUE!</v>
      </c>
      <c r="P1096" s="130">
        <f t="shared" si="193"/>
        <v>0</v>
      </c>
      <c r="Q1096" s="130" t="e">
        <f>VLOOKUP(T1096,Tableau!C:E,3,0)</f>
        <v>#N/A</v>
      </c>
      <c r="R1096" s="130" t="e">
        <f>VLOOKUP(T1096,Tableau!C:G,5,0)</f>
        <v>#N/A</v>
      </c>
      <c r="S1096" s="131" t="str">
        <f t="shared" si="194"/>
        <v/>
      </c>
      <c r="T1096" s="131" t="str">
        <f t="shared" si="195"/>
        <v/>
      </c>
    </row>
    <row r="1097" spans="13:20" ht="14.25" customHeight="1" x14ac:dyDescent="0.15">
      <c r="M1097" s="129" t="str">
        <f t="shared" si="190"/>
        <v/>
      </c>
      <c r="N1097" s="129" t="str">
        <f t="shared" si="191"/>
        <v/>
      </c>
      <c r="O1097" s="129" t="e">
        <f t="shared" si="192"/>
        <v>#VALUE!</v>
      </c>
      <c r="P1097" s="130">
        <f t="shared" si="193"/>
        <v>0</v>
      </c>
      <c r="Q1097" s="130" t="e">
        <f>VLOOKUP(T1097,Tableau!C:E,3,0)</f>
        <v>#N/A</v>
      </c>
      <c r="R1097" s="130" t="e">
        <f>VLOOKUP(T1097,Tableau!C:G,5,0)</f>
        <v>#N/A</v>
      </c>
      <c r="S1097" s="131" t="str">
        <f t="shared" si="194"/>
        <v/>
      </c>
      <c r="T1097" s="131" t="str">
        <f t="shared" si="195"/>
        <v/>
      </c>
    </row>
    <row r="1098" spans="13:20" ht="14.25" customHeight="1" x14ac:dyDescent="0.15">
      <c r="M1098" s="129" t="str">
        <f t="shared" si="190"/>
        <v/>
      </c>
      <c r="N1098" s="129" t="str">
        <f t="shared" si="191"/>
        <v/>
      </c>
      <c r="O1098" s="129" t="e">
        <f t="shared" si="192"/>
        <v>#VALUE!</v>
      </c>
      <c r="P1098" s="130">
        <f t="shared" si="193"/>
        <v>0</v>
      </c>
      <c r="Q1098" s="130" t="e">
        <f>VLOOKUP(T1098,Tableau!C:E,3,0)</f>
        <v>#N/A</v>
      </c>
      <c r="R1098" s="130" t="e">
        <f>VLOOKUP(T1098,Tableau!C:G,5,0)</f>
        <v>#N/A</v>
      </c>
      <c r="S1098" s="131" t="str">
        <f t="shared" si="194"/>
        <v/>
      </c>
      <c r="T1098" s="131" t="str">
        <f t="shared" si="195"/>
        <v/>
      </c>
    </row>
    <row r="1099" spans="13:20" ht="14.25" customHeight="1" x14ac:dyDescent="0.15">
      <c r="M1099" s="129" t="str">
        <f t="shared" si="190"/>
        <v/>
      </c>
      <c r="N1099" s="129" t="str">
        <f t="shared" si="191"/>
        <v/>
      </c>
      <c r="O1099" s="129" t="e">
        <f t="shared" si="192"/>
        <v>#VALUE!</v>
      </c>
      <c r="P1099" s="130">
        <f t="shared" si="193"/>
        <v>0</v>
      </c>
      <c r="Q1099" s="130" t="e">
        <f>VLOOKUP(T1099,Tableau!C:E,3,0)</f>
        <v>#N/A</v>
      </c>
      <c r="R1099" s="130" t="e">
        <f>VLOOKUP(T1099,Tableau!C:G,5,0)</f>
        <v>#N/A</v>
      </c>
      <c r="S1099" s="131" t="str">
        <f t="shared" si="194"/>
        <v/>
      </c>
      <c r="T1099" s="131" t="str">
        <f t="shared" si="195"/>
        <v/>
      </c>
    </row>
    <row r="1100" spans="13:20" ht="14.25" customHeight="1" x14ac:dyDescent="0.15">
      <c r="M1100" s="129" t="str">
        <f t="shared" si="190"/>
        <v/>
      </c>
      <c r="N1100" s="129" t="str">
        <f t="shared" si="191"/>
        <v/>
      </c>
      <c r="O1100" s="129" t="e">
        <f t="shared" si="192"/>
        <v>#VALUE!</v>
      </c>
      <c r="P1100" s="130">
        <f t="shared" si="193"/>
        <v>0</v>
      </c>
      <c r="Q1100" s="130" t="e">
        <f>VLOOKUP(T1100,Tableau!C:E,3,0)</f>
        <v>#N/A</v>
      </c>
      <c r="R1100" s="130" t="e">
        <f>VLOOKUP(T1100,Tableau!C:G,5,0)</f>
        <v>#N/A</v>
      </c>
      <c r="S1100" s="131" t="str">
        <f t="shared" si="194"/>
        <v/>
      </c>
      <c r="T1100" s="131" t="str">
        <f t="shared" si="195"/>
        <v/>
      </c>
    </row>
    <row r="1101" spans="13:20" ht="14.25" customHeight="1" x14ac:dyDescent="0.15">
      <c r="M1101" s="129" t="str">
        <f t="shared" si="190"/>
        <v/>
      </c>
      <c r="N1101" s="129" t="str">
        <f t="shared" si="191"/>
        <v/>
      </c>
      <c r="O1101" s="129" t="e">
        <f t="shared" si="192"/>
        <v>#VALUE!</v>
      </c>
      <c r="P1101" s="130">
        <f t="shared" si="193"/>
        <v>0</v>
      </c>
      <c r="Q1101" s="130" t="e">
        <f>VLOOKUP(T1101,Tableau!C:E,3,0)</f>
        <v>#N/A</v>
      </c>
      <c r="R1101" s="130" t="e">
        <f>VLOOKUP(T1101,Tableau!C:G,5,0)</f>
        <v>#N/A</v>
      </c>
      <c r="S1101" s="131" t="str">
        <f t="shared" si="194"/>
        <v/>
      </c>
      <c r="T1101" s="131" t="str">
        <f t="shared" si="195"/>
        <v/>
      </c>
    </row>
    <row r="1102" spans="13:20" ht="14.25" customHeight="1" x14ac:dyDescent="0.15">
      <c r="M1102" s="129" t="str">
        <f t="shared" si="190"/>
        <v/>
      </c>
      <c r="N1102" s="129" t="str">
        <f t="shared" si="191"/>
        <v/>
      </c>
      <c r="O1102" s="129" t="e">
        <f t="shared" si="192"/>
        <v>#VALUE!</v>
      </c>
      <c r="P1102" s="130">
        <f t="shared" si="193"/>
        <v>0</v>
      </c>
      <c r="Q1102" s="130" t="e">
        <f>VLOOKUP(T1102,Tableau!C:E,3,0)</f>
        <v>#N/A</v>
      </c>
      <c r="R1102" s="130" t="e">
        <f>VLOOKUP(T1102,Tableau!C:G,5,0)</f>
        <v>#N/A</v>
      </c>
      <c r="S1102" s="131" t="str">
        <f t="shared" si="194"/>
        <v/>
      </c>
      <c r="T1102" s="131" t="str">
        <f t="shared" si="195"/>
        <v/>
      </c>
    </row>
    <row r="1103" spans="13:20" ht="14.25" customHeight="1" x14ac:dyDescent="0.15">
      <c r="M1103" s="129" t="str">
        <f t="shared" si="190"/>
        <v/>
      </c>
      <c r="N1103" s="129" t="str">
        <f t="shared" si="191"/>
        <v/>
      </c>
      <c r="O1103" s="129" t="e">
        <f t="shared" si="192"/>
        <v>#VALUE!</v>
      </c>
      <c r="P1103" s="130">
        <f t="shared" si="193"/>
        <v>0</v>
      </c>
      <c r="Q1103" s="130" t="e">
        <f>VLOOKUP(T1103,Tableau!C:E,3,0)</f>
        <v>#N/A</v>
      </c>
      <c r="R1103" s="130" t="e">
        <f>VLOOKUP(T1103,Tableau!C:G,5,0)</f>
        <v>#N/A</v>
      </c>
      <c r="S1103" s="131" t="str">
        <f t="shared" si="194"/>
        <v/>
      </c>
      <c r="T1103" s="131" t="str">
        <f t="shared" si="195"/>
        <v/>
      </c>
    </row>
    <row r="1104" spans="13:20" ht="14.25" customHeight="1" x14ac:dyDescent="0.15">
      <c r="M1104" s="129" t="str">
        <f t="shared" si="190"/>
        <v/>
      </c>
      <c r="N1104" s="129" t="str">
        <f t="shared" si="191"/>
        <v/>
      </c>
      <c r="O1104" s="129" t="e">
        <f t="shared" si="192"/>
        <v>#VALUE!</v>
      </c>
      <c r="P1104" s="130">
        <f t="shared" si="193"/>
        <v>0</v>
      </c>
      <c r="Q1104" s="130" t="e">
        <f>VLOOKUP(T1104,Tableau!C:E,3,0)</f>
        <v>#N/A</v>
      </c>
      <c r="R1104" s="130" t="e">
        <f>VLOOKUP(T1104,Tableau!C:G,5,0)</f>
        <v>#N/A</v>
      </c>
      <c r="S1104" s="131" t="str">
        <f t="shared" si="194"/>
        <v/>
      </c>
      <c r="T1104" s="131" t="str">
        <f t="shared" si="195"/>
        <v/>
      </c>
    </row>
    <row r="1105" spans="13:20" ht="14.25" customHeight="1" x14ac:dyDescent="0.15">
      <c r="M1105" s="129" t="str">
        <f t="shared" si="190"/>
        <v/>
      </c>
      <c r="N1105" s="129" t="str">
        <f t="shared" si="191"/>
        <v/>
      </c>
      <c r="O1105" s="129" t="e">
        <f t="shared" si="192"/>
        <v>#VALUE!</v>
      </c>
      <c r="P1105" s="130">
        <f t="shared" si="193"/>
        <v>0</v>
      </c>
      <c r="Q1105" s="130" t="e">
        <f>VLOOKUP(T1105,Tableau!C:E,3,0)</f>
        <v>#N/A</v>
      </c>
      <c r="R1105" s="130" t="e">
        <f>VLOOKUP(T1105,Tableau!C:G,5,0)</f>
        <v>#N/A</v>
      </c>
      <c r="S1105" s="131" t="str">
        <f t="shared" si="194"/>
        <v/>
      </c>
      <c r="T1105" s="131" t="str">
        <f t="shared" si="195"/>
        <v/>
      </c>
    </row>
    <row r="1106" spans="13:20" ht="14.25" customHeight="1" x14ac:dyDescent="0.15">
      <c r="M1106" s="129" t="str">
        <f t="shared" si="190"/>
        <v/>
      </c>
      <c r="N1106" s="129" t="str">
        <f t="shared" si="191"/>
        <v/>
      </c>
      <c r="O1106" s="129" t="e">
        <f t="shared" si="192"/>
        <v>#VALUE!</v>
      </c>
      <c r="P1106" s="130">
        <f t="shared" si="193"/>
        <v>0</v>
      </c>
      <c r="Q1106" s="130" t="e">
        <f>VLOOKUP(T1106,Tableau!C:E,3,0)</f>
        <v>#N/A</v>
      </c>
      <c r="R1106" s="130" t="e">
        <f>VLOOKUP(T1106,Tableau!C:G,5,0)</f>
        <v>#N/A</v>
      </c>
      <c r="S1106" s="131" t="str">
        <f t="shared" si="194"/>
        <v/>
      </c>
      <c r="T1106" s="131" t="str">
        <f t="shared" si="195"/>
        <v/>
      </c>
    </row>
    <row r="1107" spans="13:20" ht="14.25" customHeight="1" x14ac:dyDescent="0.15">
      <c r="M1107" s="129" t="str">
        <f t="shared" si="190"/>
        <v/>
      </c>
      <c r="N1107" s="129" t="str">
        <f t="shared" si="191"/>
        <v/>
      </c>
      <c r="O1107" s="129" t="e">
        <f t="shared" si="192"/>
        <v>#VALUE!</v>
      </c>
      <c r="P1107" s="130">
        <f t="shared" si="193"/>
        <v>0</v>
      </c>
      <c r="Q1107" s="130" t="e">
        <f>VLOOKUP(T1107,Tableau!C:E,3,0)</f>
        <v>#N/A</v>
      </c>
      <c r="R1107" s="130" t="e">
        <f>VLOOKUP(T1107,Tableau!C:G,5,0)</f>
        <v>#N/A</v>
      </c>
      <c r="S1107" s="131" t="str">
        <f t="shared" si="194"/>
        <v/>
      </c>
      <c r="T1107" s="131" t="str">
        <f t="shared" si="195"/>
        <v/>
      </c>
    </row>
    <row r="1108" spans="13:20" ht="14.25" customHeight="1" x14ac:dyDescent="0.15">
      <c r="M1108" s="129" t="str">
        <f t="shared" si="190"/>
        <v/>
      </c>
      <c r="N1108" s="129" t="str">
        <f t="shared" si="191"/>
        <v/>
      </c>
      <c r="O1108" s="129" t="e">
        <f t="shared" si="192"/>
        <v>#VALUE!</v>
      </c>
      <c r="P1108" s="130">
        <f t="shared" si="193"/>
        <v>0</v>
      </c>
      <c r="Q1108" s="130" t="e">
        <f>VLOOKUP(T1108,Tableau!C:E,3,0)</f>
        <v>#N/A</v>
      </c>
      <c r="R1108" s="130" t="e">
        <f>VLOOKUP(T1108,Tableau!C:G,5,0)</f>
        <v>#N/A</v>
      </c>
      <c r="S1108" s="131" t="str">
        <f t="shared" si="194"/>
        <v/>
      </c>
      <c r="T1108" s="131" t="str">
        <f t="shared" si="195"/>
        <v/>
      </c>
    </row>
    <row r="1109" spans="13:20" ht="14.25" customHeight="1" x14ac:dyDescent="0.15">
      <c r="M1109" s="129" t="str">
        <f t="shared" si="190"/>
        <v/>
      </c>
      <c r="N1109" s="129" t="str">
        <f t="shared" si="191"/>
        <v/>
      </c>
      <c r="O1109" s="129" t="e">
        <f t="shared" si="192"/>
        <v>#VALUE!</v>
      </c>
      <c r="P1109" s="130">
        <f t="shared" si="193"/>
        <v>0</v>
      </c>
      <c r="Q1109" s="130" t="e">
        <f>VLOOKUP(T1109,Tableau!C:E,3,0)</f>
        <v>#N/A</v>
      </c>
      <c r="R1109" s="130" t="e">
        <f>VLOOKUP(T1109,Tableau!C:G,5,0)</f>
        <v>#N/A</v>
      </c>
      <c r="S1109" s="131" t="str">
        <f t="shared" si="194"/>
        <v/>
      </c>
      <c r="T1109" s="131" t="str">
        <f t="shared" si="195"/>
        <v/>
      </c>
    </row>
    <row r="1110" spans="13:20" ht="14.25" customHeight="1" x14ac:dyDescent="0.15">
      <c r="M1110" s="129" t="str">
        <f t="shared" si="190"/>
        <v/>
      </c>
      <c r="N1110" s="129" t="str">
        <f t="shared" si="191"/>
        <v/>
      </c>
      <c r="O1110" s="129" t="e">
        <f t="shared" si="192"/>
        <v>#VALUE!</v>
      </c>
      <c r="P1110" s="130">
        <f t="shared" si="193"/>
        <v>0</v>
      </c>
      <c r="Q1110" s="130" t="e">
        <f>VLOOKUP(T1110,Tableau!C:E,3,0)</f>
        <v>#N/A</v>
      </c>
      <c r="R1110" s="130" t="e">
        <f>VLOOKUP(T1110,Tableau!C:G,5,0)</f>
        <v>#N/A</v>
      </c>
      <c r="S1110" s="131" t="str">
        <f t="shared" si="194"/>
        <v/>
      </c>
      <c r="T1110" s="131" t="str">
        <f t="shared" si="195"/>
        <v/>
      </c>
    </row>
    <row r="1111" spans="13:20" ht="14.25" customHeight="1" x14ac:dyDescent="0.15">
      <c r="M1111" s="129" t="str">
        <f t="shared" si="190"/>
        <v/>
      </c>
      <c r="N1111" s="129" t="str">
        <f t="shared" si="191"/>
        <v/>
      </c>
      <c r="O1111" s="129" t="e">
        <f t="shared" si="192"/>
        <v>#VALUE!</v>
      </c>
      <c r="P1111" s="130">
        <f t="shared" si="193"/>
        <v>0</v>
      </c>
      <c r="Q1111" s="130" t="e">
        <f>VLOOKUP(T1111,Tableau!C:E,3,0)</f>
        <v>#N/A</v>
      </c>
      <c r="R1111" s="130" t="e">
        <f>VLOOKUP(T1111,Tableau!C:G,5,0)</f>
        <v>#N/A</v>
      </c>
      <c r="S1111" s="131" t="str">
        <f t="shared" si="194"/>
        <v/>
      </c>
      <c r="T1111" s="131" t="str">
        <f t="shared" si="195"/>
        <v/>
      </c>
    </row>
    <row r="1112" spans="13:20" ht="14.25" customHeight="1" x14ac:dyDescent="0.15">
      <c r="M1112" s="129" t="str">
        <f t="shared" si="190"/>
        <v/>
      </c>
      <c r="N1112" s="129" t="str">
        <f t="shared" si="191"/>
        <v/>
      </c>
      <c r="O1112" s="129" t="e">
        <f t="shared" si="192"/>
        <v>#VALUE!</v>
      </c>
      <c r="P1112" s="130">
        <f t="shared" si="193"/>
        <v>0</v>
      </c>
      <c r="Q1112" s="130" t="e">
        <f>VLOOKUP(T1112,Tableau!C:E,3,0)</f>
        <v>#N/A</v>
      </c>
      <c r="R1112" s="130" t="e">
        <f>VLOOKUP(T1112,Tableau!C:G,5,0)</f>
        <v>#N/A</v>
      </c>
      <c r="S1112" s="131" t="str">
        <f t="shared" si="194"/>
        <v/>
      </c>
      <c r="T1112" s="131" t="str">
        <f t="shared" si="195"/>
        <v/>
      </c>
    </row>
    <row r="1113" spans="13:20" ht="14.25" customHeight="1" x14ac:dyDescent="0.15">
      <c r="M1113" s="129" t="str">
        <f t="shared" si="190"/>
        <v/>
      </c>
      <c r="N1113" s="129" t="str">
        <f t="shared" si="191"/>
        <v/>
      </c>
      <c r="O1113" s="129" t="e">
        <f t="shared" si="192"/>
        <v>#VALUE!</v>
      </c>
      <c r="P1113" s="130">
        <f t="shared" si="193"/>
        <v>0</v>
      </c>
      <c r="Q1113" s="130" t="e">
        <f>VLOOKUP(T1113,Tableau!C:E,3,0)</f>
        <v>#N/A</v>
      </c>
      <c r="R1113" s="130" t="e">
        <f>VLOOKUP(T1113,Tableau!C:G,5,0)</f>
        <v>#N/A</v>
      </c>
      <c r="S1113" s="131" t="str">
        <f t="shared" si="194"/>
        <v/>
      </c>
      <c r="T1113" s="131" t="str">
        <f t="shared" si="195"/>
        <v/>
      </c>
    </row>
    <row r="1114" spans="13:20" ht="14.25" customHeight="1" x14ac:dyDescent="0.15">
      <c r="M1114" s="129" t="str">
        <f t="shared" si="190"/>
        <v/>
      </c>
      <c r="N1114" s="129" t="str">
        <f t="shared" si="191"/>
        <v/>
      </c>
      <c r="O1114" s="129" t="e">
        <f t="shared" si="192"/>
        <v>#VALUE!</v>
      </c>
      <c r="P1114" s="130">
        <f t="shared" si="193"/>
        <v>0</v>
      </c>
      <c r="Q1114" s="130" t="e">
        <f>VLOOKUP(T1114,Tableau!C:E,3,0)</f>
        <v>#N/A</v>
      </c>
      <c r="R1114" s="130" t="e">
        <f>VLOOKUP(T1114,Tableau!C:G,5,0)</f>
        <v>#N/A</v>
      </c>
      <c r="S1114" s="131" t="str">
        <f t="shared" si="194"/>
        <v/>
      </c>
      <c r="T1114" s="131" t="str">
        <f t="shared" si="195"/>
        <v/>
      </c>
    </row>
    <row r="1115" spans="13:20" ht="14.25" customHeight="1" x14ac:dyDescent="0.15">
      <c r="M1115" s="129" t="str">
        <f t="shared" si="190"/>
        <v/>
      </c>
      <c r="N1115" s="129" t="str">
        <f t="shared" si="191"/>
        <v/>
      </c>
      <c r="O1115" s="129" t="e">
        <f t="shared" si="192"/>
        <v>#VALUE!</v>
      </c>
      <c r="P1115" s="130">
        <f t="shared" si="193"/>
        <v>0</v>
      </c>
      <c r="Q1115" s="130" t="e">
        <f>VLOOKUP(T1115,Tableau!C:E,3,0)</f>
        <v>#N/A</v>
      </c>
      <c r="R1115" s="130" t="e">
        <f>VLOOKUP(T1115,Tableau!C:G,5,0)</f>
        <v>#N/A</v>
      </c>
      <c r="S1115" s="131" t="str">
        <f t="shared" si="194"/>
        <v/>
      </c>
      <c r="T1115" s="131" t="str">
        <f t="shared" si="195"/>
        <v/>
      </c>
    </row>
    <row r="1116" spans="13:20" ht="14.25" customHeight="1" x14ac:dyDescent="0.15">
      <c r="M1116" s="129" t="str">
        <f t="shared" si="190"/>
        <v/>
      </c>
      <c r="N1116" s="129" t="str">
        <f t="shared" si="191"/>
        <v/>
      </c>
      <c r="O1116" s="129" t="e">
        <f t="shared" si="192"/>
        <v>#VALUE!</v>
      </c>
      <c r="P1116" s="130">
        <f t="shared" si="193"/>
        <v>0</v>
      </c>
      <c r="Q1116" s="130" t="e">
        <f>VLOOKUP(T1116,Tableau!C:E,3,0)</f>
        <v>#N/A</v>
      </c>
      <c r="R1116" s="130" t="e">
        <f>VLOOKUP(T1116,Tableau!C:G,5,0)</f>
        <v>#N/A</v>
      </c>
      <c r="S1116" s="131" t="str">
        <f t="shared" si="194"/>
        <v/>
      </c>
      <c r="T1116" s="131" t="str">
        <f t="shared" si="195"/>
        <v/>
      </c>
    </row>
    <row r="1117" spans="13:20" ht="14.25" customHeight="1" x14ac:dyDescent="0.15">
      <c r="M1117" s="129" t="str">
        <f t="shared" si="190"/>
        <v/>
      </c>
      <c r="N1117" s="129" t="str">
        <f t="shared" si="191"/>
        <v/>
      </c>
      <c r="O1117" s="129" t="e">
        <f t="shared" si="192"/>
        <v>#VALUE!</v>
      </c>
      <c r="P1117" s="130">
        <f t="shared" si="193"/>
        <v>0</v>
      </c>
      <c r="Q1117" s="130" t="e">
        <f>VLOOKUP(T1117,Tableau!C:E,3,0)</f>
        <v>#N/A</v>
      </c>
      <c r="R1117" s="130" t="e">
        <f>VLOOKUP(T1117,Tableau!C:G,5,0)</f>
        <v>#N/A</v>
      </c>
      <c r="S1117" s="131" t="str">
        <f t="shared" si="194"/>
        <v/>
      </c>
      <c r="T1117" s="131" t="str">
        <f t="shared" si="195"/>
        <v/>
      </c>
    </row>
    <row r="1118" spans="13:20" ht="14.25" customHeight="1" x14ac:dyDescent="0.15">
      <c r="M1118" s="129" t="str">
        <f t="shared" si="190"/>
        <v/>
      </c>
      <c r="N1118" s="129" t="str">
        <f t="shared" si="191"/>
        <v/>
      </c>
      <c r="O1118" s="129" t="e">
        <f t="shared" si="192"/>
        <v>#VALUE!</v>
      </c>
      <c r="P1118" s="130">
        <f t="shared" si="193"/>
        <v>0</v>
      </c>
      <c r="Q1118" s="130" t="e">
        <f>VLOOKUP(T1118,Tableau!C:E,3,0)</f>
        <v>#N/A</v>
      </c>
      <c r="R1118" s="130" t="e">
        <f>VLOOKUP(T1118,Tableau!C:G,5,0)</f>
        <v>#N/A</v>
      </c>
      <c r="S1118" s="131" t="str">
        <f t="shared" si="194"/>
        <v/>
      </c>
      <c r="T1118" s="131" t="str">
        <f t="shared" si="195"/>
        <v/>
      </c>
    </row>
    <row r="1119" spans="13:20" ht="14.25" customHeight="1" x14ac:dyDescent="0.15">
      <c r="M1119" s="129" t="str">
        <f t="shared" si="190"/>
        <v/>
      </c>
      <c r="N1119" s="129" t="str">
        <f t="shared" si="191"/>
        <v/>
      </c>
      <c r="O1119" s="129" t="e">
        <f t="shared" si="192"/>
        <v>#VALUE!</v>
      </c>
      <c r="P1119" s="130">
        <f t="shared" si="193"/>
        <v>0</v>
      </c>
      <c r="Q1119" s="130" t="e">
        <f>VLOOKUP(T1119,Tableau!C:E,3,0)</f>
        <v>#N/A</v>
      </c>
      <c r="R1119" s="130" t="e">
        <f>VLOOKUP(T1119,Tableau!C:G,5,0)</f>
        <v>#N/A</v>
      </c>
      <c r="S1119" s="131" t="str">
        <f t="shared" si="194"/>
        <v/>
      </c>
      <c r="T1119" s="131" t="str">
        <f t="shared" si="195"/>
        <v/>
      </c>
    </row>
    <row r="1120" spans="13:20" ht="14.25" customHeight="1" x14ac:dyDescent="0.15">
      <c r="M1120" s="129" t="str">
        <f t="shared" si="190"/>
        <v/>
      </c>
      <c r="N1120" s="129" t="str">
        <f t="shared" si="191"/>
        <v/>
      </c>
      <c r="O1120" s="129" t="e">
        <f t="shared" si="192"/>
        <v>#VALUE!</v>
      </c>
      <c r="P1120" s="130">
        <f t="shared" si="193"/>
        <v>0</v>
      </c>
      <c r="Q1120" s="130" t="e">
        <f>VLOOKUP(T1120,Tableau!C:E,3,0)</f>
        <v>#N/A</v>
      </c>
      <c r="R1120" s="130" t="e">
        <f>VLOOKUP(T1120,Tableau!C:G,5,0)</f>
        <v>#N/A</v>
      </c>
      <c r="S1120" s="131" t="str">
        <f t="shared" si="194"/>
        <v/>
      </c>
      <c r="T1120" s="131" t="str">
        <f t="shared" si="195"/>
        <v/>
      </c>
    </row>
    <row r="1121" spans="13:20" ht="14.25" customHeight="1" x14ac:dyDescent="0.15">
      <c r="M1121" s="129" t="str">
        <f t="shared" si="190"/>
        <v/>
      </c>
      <c r="N1121" s="129" t="str">
        <f t="shared" si="191"/>
        <v/>
      </c>
      <c r="O1121" s="129" t="e">
        <f t="shared" si="192"/>
        <v>#VALUE!</v>
      </c>
      <c r="P1121" s="130">
        <f t="shared" si="193"/>
        <v>0</v>
      </c>
      <c r="Q1121" s="130" t="e">
        <f>VLOOKUP(T1121,Tableau!C:E,3,0)</f>
        <v>#N/A</v>
      </c>
      <c r="R1121" s="130" t="e">
        <f>VLOOKUP(T1121,Tableau!C:G,5,0)</f>
        <v>#N/A</v>
      </c>
      <c r="S1121" s="131" t="str">
        <f t="shared" si="194"/>
        <v/>
      </c>
      <c r="T1121" s="131" t="str">
        <f t="shared" si="195"/>
        <v/>
      </c>
    </row>
    <row r="1122" spans="13:20" ht="14.25" customHeight="1" x14ac:dyDescent="0.15">
      <c r="M1122" s="129" t="str">
        <f t="shared" si="190"/>
        <v/>
      </c>
      <c r="N1122" s="129" t="str">
        <f t="shared" si="191"/>
        <v/>
      </c>
      <c r="O1122" s="129" t="e">
        <f t="shared" si="192"/>
        <v>#VALUE!</v>
      </c>
      <c r="P1122" s="130">
        <f t="shared" si="193"/>
        <v>0</v>
      </c>
      <c r="Q1122" s="130" t="e">
        <f>VLOOKUP(T1122,Tableau!C:E,3,0)</f>
        <v>#N/A</v>
      </c>
      <c r="R1122" s="130" t="e">
        <f>VLOOKUP(T1122,Tableau!C:G,5,0)</f>
        <v>#N/A</v>
      </c>
      <c r="S1122" s="131" t="str">
        <f t="shared" si="194"/>
        <v/>
      </c>
      <c r="T1122" s="131" t="str">
        <f t="shared" si="195"/>
        <v/>
      </c>
    </row>
    <row r="1123" spans="13:20" ht="14.25" customHeight="1" x14ac:dyDescent="0.15">
      <c r="M1123" s="129" t="str">
        <f t="shared" si="190"/>
        <v/>
      </c>
      <c r="N1123" s="129" t="str">
        <f t="shared" si="191"/>
        <v/>
      </c>
      <c r="O1123" s="129" t="e">
        <f t="shared" si="192"/>
        <v>#VALUE!</v>
      </c>
      <c r="P1123" s="130">
        <f t="shared" si="193"/>
        <v>0</v>
      </c>
      <c r="Q1123" s="130" t="e">
        <f>VLOOKUP(T1123,Tableau!C:E,3,0)</f>
        <v>#N/A</v>
      </c>
      <c r="R1123" s="130" t="e">
        <f>VLOOKUP(T1123,Tableau!C:G,5,0)</f>
        <v>#N/A</v>
      </c>
      <c r="S1123" s="131" t="str">
        <f t="shared" si="194"/>
        <v/>
      </c>
      <c r="T1123" s="131" t="str">
        <f t="shared" si="195"/>
        <v/>
      </c>
    </row>
    <row r="1124" spans="13:20" ht="14.25" customHeight="1" x14ac:dyDescent="0.15">
      <c r="M1124" s="129" t="str">
        <f t="shared" si="190"/>
        <v/>
      </c>
      <c r="N1124" s="129" t="str">
        <f t="shared" si="191"/>
        <v/>
      </c>
      <c r="O1124" s="129" t="e">
        <f t="shared" si="192"/>
        <v>#VALUE!</v>
      </c>
      <c r="P1124" s="130">
        <f t="shared" si="193"/>
        <v>0</v>
      </c>
      <c r="Q1124" s="130" t="e">
        <f>VLOOKUP(T1124,Tableau!C:E,3,0)</f>
        <v>#N/A</v>
      </c>
      <c r="R1124" s="130" t="e">
        <f>VLOOKUP(T1124,Tableau!C:G,5,0)</f>
        <v>#N/A</v>
      </c>
      <c r="S1124" s="131" t="str">
        <f t="shared" si="194"/>
        <v/>
      </c>
      <c r="T1124" s="131" t="str">
        <f t="shared" si="195"/>
        <v/>
      </c>
    </row>
    <row r="1125" spans="13:20" ht="14.25" customHeight="1" x14ac:dyDescent="0.15">
      <c r="M1125" s="129" t="str">
        <f t="shared" si="190"/>
        <v/>
      </c>
      <c r="N1125" s="129" t="str">
        <f t="shared" si="191"/>
        <v/>
      </c>
      <c r="O1125" s="129" t="e">
        <f t="shared" si="192"/>
        <v>#VALUE!</v>
      </c>
      <c r="P1125" s="130">
        <f t="shared" si="193"/>
        <v>0</v>
      </c>
      <c r="Q1125" s="130" t="e">
        <f>VLOOKUP(T1125,Tableau!C:E,3,0)</f>
        <v>#N/A</v>
      </c>
      <c r="R1125" s="130" t="e">
        <f>VLOOKUP(T1125,Tableau!C:G,5,0)</f>
        <v>#N/A</v>
      </c>
      <c r="S1125" s="131" t="str">
        <f t="shared" si="194"/>
        <v/>
      </c>
      <c r="T1125" s="131" t="str">
        <f t="shared" si="195"/>
        <v/>
      </c>
    </row>
    <row r="1126" spans="13:20" ht="14.25" customHeight="1" x14ac:dyDescent="0.15">
      <c r="M1126" s="129" t="str">
        <f t="shared" si="190"/>
        <v/>
      </c>
      <c r="N1126" s="129" t="str">
        <f t="shared" si="191"/>
        <v/>
      </c>
      <c r="O1126" s="129" t="e">
        <f t="shared" si="192"/>
        <v>#VALUE!</v>
      </c>
      <c r="P1126" s="130">
        <f t="shared" si="193"/>
        <v>0</v>
      </c>
      <c r="Q1126" s="130" t="e">
        <f>VLOOKUP(T1126,Tableau!C:E,3,0)</f>
        <v>#N/A</v>
      </c>
      <c r="R1126" s="130" t="e">
        <f>VLOOKUP(T1126,Tableau!C:G,5,0)</f>
        <v>#N/A</v>
      </c>
      <c r="S1126" s="131" t="str">
        <f t="shared" si="194"/>
        <v/>
      </c>
      <c r="T1126" s="131" t="str">
        <f t="shared" si="195"/>
        <v/>
      </c>
    </row>
    <row r="1127" spans="13:20" ht="14.25" customHeight="1" x14ac:dyDescent="0.15">
      <c r="M1127" s="129" t="str">
        <f t="shared" si="190"/>
        <v/>
      </c>
      <c r="N1127" s="129" t="str">
        <f t="shared" si="191"/>
        <v/>
      </c>
      <c r="O1127" s="129" t="e">
        <f t="shared" si="192"/>
        <v>#VALUE!</v>
      </c>
      <c r="P1127" s="130">
        <f t="shared" si="193"/>
        <v>0</v>
      </c>
      <c r="Q1127" s="130" t="e">
        <f>VLOOKUP(T1127,Tableau!C:E,3,0)</f>
        <v>#N/A</v>
      </c>
      <c r="R1127" s="130" t="e">
        <f>VLOOKUP(T1127,Tableau!C:G,5,0)</f>
        <v>#N/A</v>
      </c>
      <c r="S1127" s="131" t="str">
        <f t="shared" si="194"/>
        <v/>
      </c>
      <c r="T1127" s="131" t="str">
        <f t="shared" si="195"/>
        <v/>
      </c>
    </row>
    <row r="1128" spans="13:20" ht="14.25" customHeight="1" x14ac:dyDescent="0.15">
      <c r="M1128" s="129" t="str">
        <f t="shared" si="190"/>
        <v/>
      </c>
      <c r="N1128" s="129" t="str">
        <f t="shared" si="191"/>
        <v/>
      </c>
      <c r="O1128" s="129" t="e">
        <f t="shared" si="192"/>
        <v>#VALUE!</v>
      </c>
      <c r="P1128" s="130">
        <f t="shared" si="193"/>
        <v>0</v>
      </c>
      <c r="Q1128" s="130" t="e">
        <f>VLOOKUP(T1128,Tableau!C:E,3,0)</f>
        <v>#N/A</v>
      </c>
      <c r="R1128" s="130" t="e">
        <f>VLOOKUP(T1128,Tableau!C:G,5,0)</f>
        <v>#N/A</v>
      </c>
      <c r="S1128" s="131" t="str">
        <f t="shared" si="194"/>
        <v/>
      </c>
      <c r="T1128" s="131" t="str">
        <f t="shared" si="195"/>
        <v/>
      </c>
    </row>
    <row r="1129" spans="13:20" ht="14.25" customHeight="1" x14ac:dyDescent="0.15">
      <c r="M1129" s="129" t="str">
        <f t="shared" si="190"/>
        <v/>
      </c>
      <c r="N1129" s="129" t="str">
        <f t="shared" si="191"/>
        <v/>
      </c>
      <c r="O1129" s="129" t="e">
        <f t="shared" si="192"/>
        <v>#VALUE!</v>
      </c>
      <c r="P1129" s="130">
        <f t="shared" si="193"/>
        <v>0</v>
      </c>
      <c r="Q1129" s="130" t="e">
        <f>VLOOKUP(T1129,Tableau!C:E,3,0)</f>
        <v>#N/A</v>
      </c>
      <c r="R1129" s="130" t="e">
        <f>VLOOKUP(T1129,Tableau!C:G,5,0)</f>
        <v>#N/A</v>
      </c>
      <c r="S1129" s="131" t="str">
        <f t="shared" si="194"/>
        <v/>
      </c>
      <c r="T1129" s="131" t="str">
        <f t="shared" si="195"/>
        <v/>
      </c>
    </row>
    <row r="1130" spans="13:20" ht="14.25" customHeight="1" x14ac:dyDescent="0.15">
      <c r="M1130" s="129" t="str">
        <f t="shared" si="190"/>
        <v/>
      </c>
      <c r="N1130" s="129" t="str">
        <f t="shared" si="191"/>
        <v/>
      </c>
      <c r="O1130" s="129" t="e">
        <f t="shared" si="192"/>
        <v>#VALUE!</v>
      </c>
      <c r="P1130" s="130">
        <f t="shared" si="193"/>
        <v>0</v>
      </c>
      <c r="Q1130" s="130" t="e">
        <f>VLOOKUP(T1130,Tableau!C:E,3,0)</f>
        <v>#N/A</v>
      </c>
      <c r="R1130" s="130" t="e">
        <f>VLOOKUP(T1130,Tableau!C:G,5,0)</f>
        <v>#N/A</v>
      </c>
      <c r="S1130" s="131" t="str">
        <f t="shared" si="194"/>
        <v/>
      </c>
      <c r="T1130" s="131" t="str">
        <f t="shared" si="195"/>
        <v/>
      </c>
    </row>
    <row r="1131" spans="13:20" ht="14.25" customHeight="1" x14ac:dyDescent="0.15">
      <c r="M1131" s="129" t="str">
        <f t="shared" si="190"/>
        <v/>
      </c>
      <c r="N1131" s="129" t="str">
        <f t="shared" si="191"/>
        <v/>
      </c>
      <c r="O1131" s="129" t="e">
        <f t="shared" si="192"/>
        <v>#VALUE!</v>
      </c>
      <c r="P1131" s="130">
        <f t="shared" si="193"/>
        <v>0</v>
      </c>
      <c r="Q1131" s="130" t="e">
        <f>VLOOKUP(T1131,Tableau!C:E,3,0)</f>
        <v>#N/A</v>
      </c>
      <c r="R1131" s="130" t="e">
        <f>VLOOKUP(T1131,Tableau!C:G,5,0)</f>
        <v>#N/A</v>
      </c>
      <c r="S1131" s="131" t="str">
        <f t="shared" si="194"/>
        <v/>
      </c>
      <c r="T1131" s="131" t="str">
        <f t="shared" si="195"/>
        <v/>
      </c>
    </row>
    <row r="1132" spans="13:20" ht="14.25" customHeight="1" x14ac:dyDescent="0.15">
      <c r="M1132" s="129" t="str">
        <f t="shared" si="190"/>
        <v/>
      </c>
      <c r="N1132" s="129" t="str">
        <f t="shared" si="191"/>
        <v/>
      </c>
      <c r="O1132" s="129" t="e">
        <f t="shared" si="192"/>
        <v>#VALUE!</v>
      </c>
      <c r="P1132" s="130">
        <f t="shared" si="193"/>
        <v>0</v>
      </c>
      <c r="Q1132" s="130" t="e">
        <f>VLOOKUP(T1132,Tableau!C:E,3,0)</f>
        <v>#N/A</v>
      </c>
      <c r="R1132" s="130" t="e">
        <f>VLOOKUP(T1132,Tableau!C:G,5,0)</f>
        <v>#N/A</v>
      </c>
      <c r="S1132" s="131" t="str">
        <f t="shared" si="194"/>
        <v/>
      </c>
      <c r="T1132" s="131" t="str">
        <f t="shared" si="195"/>
        <v/>
      </c>
    </row>
    <row r="1133" spans="13:20" ht="14.25" customHeight="1" x14ac:dyDescent="0.15">
      <c r="M1133" s="129" t="str">
        <f t="shared" si="190"/>
        <v/>
      </c>
      <c r="N1133" s="129" t="str">
        <f t="shared" si="191"/>
        <v/>
      </c>
      <c r="O1133" s="129" t="e">
        <f t="shared" si="192"/>
        <v>#VALUE!</v>
      </c>
      <c r="P1133" s="130">
        <f t="shared" si="193"/>
        <v>0</v>
      </c>
      <c r="Q1133" s="130" t="e">
        <f>VLOOKUP(T1133,Tableau!C:E,3,0)</f>
        <v>#N/A</v>
      </c>
      <c r="R1133" s="130" t="e">
        <f>VLOOKUP(T1133,Tableau!C:G,5,0)</f>
        <v>#N/A</v>
      </c>
      <c r="S1133" s="131" t="str">
        <f t="shared" si="194"/>
        <v/>
      </c>
      <c r="T1133" s="131" t="str">
        <f t="shared" si="195"/>
        <v/>
      </c>
    </row>
    <row r="1134" spans="13:20" ht="14.25" customHeight="1" x14ac:dyDescent="0.15">
      <c r="M1134" s="129" t="str">
        <f t="shared" si="190"/>
        <v/>
      </c>
      <c r="N1134" s="129" t="str">
        <f t="shared" si="191"/>
        <v/>
      </c>
      <c r="O1134" s="129" t="e">
        <f t="shared" si="192"/>
        <v>#VALUE!</v>
      </c>
      <c r="P1134" s="130">
        <f t="shared" si="193"/>
        <v>0</v>
      </c>
      <c r="Q1134" s="130" t="e">
        <f>VLOOKUP(T1134,Tableau!C:E,3,0)</f>
        <v>#N/A</v>
      </c>
      <c r="R1134" s="130" t="e">
        <f>VLOOKUP(T1134,Tableau!C:G,5,0)</f>
        <v>#N/A</v>
      </c>
      <c r="S1134" s="131" t="str">
        <f t="shared" si="194"/>
        <v/>
      </c>
      <c r="T1134" s="131" t="str">
        <f t="shared" si="195"/>
        <v/>
      </c>
    </row>
    <row r="1135" spans="13:20" ht="14.25" customHeight="1" x14ac:dyDescent="0.15">
      <c r="M1135" s="129" t="str">
        <f t="shared" si="190"/>
        <v/>
      </c>
      <c r="N1135" s="129" t="str">
        <f t="shared" si="191"/>
        <v/>
      </c>
      <c r="O1135" s="129" t="e">
        <f t="shared" si="192"/>
        <v>#VALUE!</v>
      </c>
      <c r="P1135" s="130">
        <f t="shared" si="193"/>
        <v>0</v>
      </c>
      <c r="Q1135" s="130" t="e">
        <f>VLOOKUP(T1135,Tableau!C:E,3,0)</f>
        <v>#N/A</v>
      </c>
      <c r="R1135" s="130" t="e">
        <f>VLOOKUP(T1135,Tableau!C:G,5,0)</f>
        <v>#N/A</v>
      </c>
      <c r="S1135" s="131" t="str">
        <f t="shared" si="194"/>
        <v/>
      </c>
      <c r="T1135" s="131" t="str">
        <f t="shared" si="195"/>
        <v/>
      </c>
    </row>
    <row r="1136" spans="13:20" ht="14.25" customHeight="1" x14ac:dyDescent="0.15">
      <c r="M1136" s="129" t="str">
        <f t="shared" si="190"/>
        <v/>
      </c>
      <c r="N1136" s="129" t="str">
        <f t="shared" si="191"/>
        <v/>
      </c>
      <c r="O1136" s="129" t="e">
        <f t="shared" si="192"/>
        <v>#VALUE!</v>
      </c>
      <c r="P1136" s="130">
        <f t="shared" si="193"/>
        <v>0</v>
      </c>
      <c r="Q1136" s="130" t="e">
        <f>VLOOKUP(T1136,Tableau!C:E,3,0)</f>
        <v>#N/A</v>
      </c>
      <c r="R1136" s="130" t="e">
        <f>VLOOKUP(T1136,Tableau!C:G,5,0)</f>
        <v>#N/A</v>
      </c>
      <c r="S1136" s="131" t="str">
        <f t="shared" si="194"/>
        <v/>
      </c>
      <c r="T1136" s="131" t="str">
        <f t="shared" si="195"/>
        <v/>
      </c>
    </row>
    <row r="1137" spans="13:20" ht="14.25" customHeight="1" x14ac:dyDescent="0.15">
      <c r="M1137" s="129" t="str">
        <f t="shared" ref="M1137:M1200" si="196">A1137&amp;S1137</f>
        <v/>
      </c>
      <c r="N1137" s="129" t="str">
        <f t="shared" ref="N1137:N1200" si="197">LEFT(A1137,4)</f>
        <v/>
      </c>
      <c r="O1137" s="129" t="e">
        <f t="shared" ref="O1137:O1200" si="198">VALUE(RIGHT(A1137,2))</f>
        <v>#VALUE!</v>
      </c>
      <c r="P1137" s="130">
        <f t="shared" ref="P1137:P1200" si="199">F1137+G1137+H1137</f>
        <v>0</v>
      </c>
      <c r="Q1137" s="130" t="e">
        <f>VLOOKUP(T1137,Tableau!C:E,3,0)</f>
        <v>#N/A</v>
      </c>
      <c r="R1137" s="130" t="e">
        <f>VLOOKUP(T1137,Tableau!C:G,5,0)</f>
        <v>#N/A</v>
      </c>
      <c r="S1137" s="131" t="str">
        <f t="shared" ref="S1137:S1200" si="200">LEFT(D1137,1)</f>
        <v/>
      </c>
      <c r="T1137" s="131" t="str">
        <f t="shared" ref="T1137:T1200" si="201">LEFT(D1137,3)</f>
        <v/>
      </c>
    </row>
    <row r="1138" spans="13:20" ht="14.25" customHeight="1" x14ac:dyDescent="0.15">
      <c r="M1138" s="129" t="str">
        <f t="shared" si="196"/>
        <v/>
      </c>
      <c r="N1138" s="129" t="str">
        <f t="shared" si="197"/>
        <v/>
      </c>
      <c r="O1138" s="129" t="e">
        <f t="shared" si="198"/>
        <v>#VALUE!</v>
      </c>
      <c r="P1138" s="130">
        <f t="shared" si="199"/>
        <v>0</v>
      </c>
      <c r="Q1138" s="130" t="e">
        <f>VLOOKUP(T1138,Tableau!C:E,3,0)</f>
        <v>#N/A</v>
      </c>
      <c r="R1138" s="130" t="e">
        <f>VLOOKUP(T1138,Tableau!C:G,5,0)</f>
        <v>#N/A</v>
      </c>
      <c r="S1138" s="131" t="str">
        <f t="shared" si="200"/>
        <v/>
      </c>
      <c r="T1138" s="131" t="str">
        <f t="shared" si="201"/>
        <v/>
      </c>
    </row>
    <row r="1139" spans="13:20" ht="14.25" customHeight="1" x14ac:dyDescent="0.15">
      <c r="M1139" s="129" t="str">
        <f t="shared" si="196"/>
        <v/>
      </c>
      <c r="N1139" s="129" t="str">
        <f t="shared" si="197"/>
        <v/>
      </c>
      <c r="O1139" s="129" t="e">
        <f t="shared" si="198"/>
        <v>#VALUE!</v>
      </c>
      <c r="P1139" s="130">
        <f t="shared" si="199"/>
        <v>0</v>
      </c>
      <c r="Q1139" s="130" t="e">
        <f>VLOOKUP(T1139,Tableau!C:E,3,0)</f>
        <v>#N/A</v>
      </c>
      <c r="R1139" s="130" t="e">
        <f>VLOOKUP(T1139,Tableau!C:G,5,0)</f>
        <v>#N/A</v>
      </c>
      <c r="S1139" s="131" t="str">
        <f t="shared" si="200"/>
        <v/>
      </c>
      <c r="T1139" s="131" t="str">
        <f t="shared" si="201"/>
        <v/>
      </c>
    </row>
    <row r="1140" spans="13:20" ht="14.25" customHeight="1" x14ac:dyDescent="0.15">
      <c r="M1140" s="129" t="str">
        <f t="shared" si="196"/>
        <v/>
      </c>
      <c r="N1140" s="129" t="str">
        <f t="shared" si="197"/>
        <v/>
      </c>
      <c r="O1140" s="129" t="e">
        <f t="shared" si="198"/>
        <v>#VALUE!</v>
      </c>
      <c r="P1140" s="130">
        <f t="shared" si="199"/>
        <v>0</v>
      </c>
      <c r="Q1140" s="130" t="e">
        <f>VLOOKUP(T1140,Tableau!C:E,3,0)</f>
        <v>#N/A</v>
      </c>
      <c r="R1140" s="130" t="e">
        <f>VLOOKUP(T1140,Tableau!C:G,5,0)</f>
        <v>#N/A</v>
      </c>
      <c r="S1140" s="131" t="str">
        <f t="shared" si="200"/>
        <v/>
      </c>
      <c r="T1140" s="131" t="str">
        <f t="shared" si="201"/>
        <v/>
      </c>
    </row>
    <row r="1141" spans="13:20" ht="14.25" customHeight="1" x14ac:dyDescent="0.15">
      <c r="M1141" s="129" t="str">
        <f t="shared" si="196"/>
        <v/>
      </c>
      <c r="N1141" s="129" t="str">
        <f t="shared" si="197"/>
        <v/>
      </c>
      <c r="O1141" s="129" t="e">
        <f t="shared" si="198"/>
        <v>#VALUE!</v>
      </c>
      <c r="P1141" s="130">
        <f t="shared" si="199"/>
        <v>0</v>
      </c>
      <c r="Q1141" s="130" t="e">
        <f>VLOOKUP(T1141,Tableau!C:E,3,0)</f>
        <v>#N/A</v>
      </c>
      <c r="R1141" s="130" t="e">
        <f>VLOOKUP(T1141,Tableau!C:G,5,0)</f>
        <v>#N/A</v>
      </c>
      <c r="S1141" s="131" t="str">
        <f t="shared" si="200"/>
        <v/>
      </c>
      <c r="T1141" s="131" t="str">
        <f t="shared" si="201"/>
        <v/>
      </c>
    </row>
    <row r="1142" spans="13:20" ht="14.25" customHeight="1" x14ac:dyDescent="0.15">
      <c r="M1142" s="129" t="str">
        <f t="shared" si="196"/>
        <v/>
      </c>
      <c r="N1142" s="129" t="str">
        <f t="shared" si="197"/>
        <v/>
      </c>
      <c r="O1142" s="129" t="e">
        <f t="shared" si="198"/>
        <v>#VALUE!</v>
      </c>
      <c r="P1142" s="130">
        <f t="shared" si="199"/>
        <v>0</v>
      </c>
      <c r="Q1142" s="130" t="e">
        <f>VLOOKUP(T1142,Tableau!C:E,3,0)</f>
        <v>#N/A</v>
      </c>
      <c r="R1142" s="130" t="e">
        <f>VLOOKUP(T1142,Tableau!C:G,5,0)</f>
        <v>#N/A</v>
      </c>
      <c r="S1142" s="131" t="str">
        <f t="shared" si="200"/>
        <v/>
      </c>
      <c r="T1142" s="131" t="str">
        <f t="shared" si="201"/>
        <v/>
      </c>
    </row>
    <row r="1143" spans="13:20" ht="14.25" customHeight="1" x14ac:dyDescent="0.15">
      <c r="M1143" s="129" t="str">
        <f t="shared" si="196"/>
        <v/>
      </c>
      <c r="N1143" s="129" t="str">
        <f t="shared" si="197"/>
        <v/>
      </c>
      <c r="O1143" s="129" t="e">
        <f t="shared" si="198"/>
        <v>#VALUE!</v>
      </c>
      <c r="P1143" s="130">
        <f t="shared" si="199"/>
        <v>0</v>
      </c>
      <c r="Q1143" s="130" t="e">
        <f>VLOOKUP(T1143,Tableau!C:E,3,0)</f>
        <v>#N/A</v>
      </c>
      <c r="R1143" s="130" t="e">
        <f>VLOOKUP(T1143,Tableau!C:G,5,0)</f>
        <v>#N/A</v>
      </c>
      <c r="S1143" s="131" t="str">
        <f t="shared" si="200"/>
        <v/>
      </c>
      <c r="T1143" s="131" t="str">
        <f t="shared" si="201"/>
        <v/>
      </c>
    </row>
    <row r="1144" spans="13:20" ht="14.25" customHeight="1" x14ac:dyDescent="0.15">
      <c r="M1144" s="129" t="str">
        <f t="shared" si="196"/>
        <v/>
      </c>
      <c r="N1144" s="129" t="str">
        <f t="shared" si="197"/>
        <v/>
      </c>
      <c r="O1144" s="129" t="e">
        <f t="shared" si="198"/>
        <v>#VALUE!</v>
      </c>
      <c r="P1144" s="130">
        <f t="shared" si="199"/>
        <v>0</v>
      </c>
      <c r="Q1144" s="130" t="e">
        <f>VLOOKUP(T1144,Tableau!C:E,3,0)</f>
        <v>#N/A</v>
      </c>
      <c r="R1144" s="130" t="e">
        <f>VLOOKUP(T1144,Tableau!C:G,5,0)</f>
        <v>#N/A</v>
      </c>
      <c r="S1144" s="131" t="str">
        <f t="shared" si="200"/>
        <v/>
      </c>
      <c r="T1144" s="131" t="str">
        <f t="shared" si="201"/>
        <v/>
      </c>
    </row>
    <row r="1145" spans="13:20" ht="14.25" customHeight="1" x14ac:dyDescent="0.15">
      <c r="M1145" s="129" t="str">
        <f t="shared" si="196"/>
        <v/>
      </c>
      <c r="N1145" s="129" t="str">
        <f t="shared" si="197"/>
        <v/>
      </c>
      <c r="O1145" s="129" t="e">
        <f t="shared" si="198"/>
        <v>#VALUE!</v>
      </c>
      <c r="P1145" s="130">
        <f t="shared" si="199"/>
        <v>0</v>
      </c>
      <c r="Q1145" s="130" t="e">
        <f>VLOOKUP(T1145,Tableau!C:E,3,0)</f>
        <v>#N/A</v>
      </c>
      <c r="R1145" s="130" t="e">
        <f>VLOOKUP(T1145,Tableau!C:G,5,0)</f>
        <v>#N/A</v>
      </c>
      <c r="S1145" s="131" t="str">
        <f t="shared" si="200"/>
        <v/>
      </c>
      <c r="T1145" s="131" t="str">
        <f t="shared" si="201"/>
        <v/>
      </c>
    </row>
    <row r="1146" spans="13:20" ht="14.25" customHeight="1" x14ac:dyDescent="0.15">
      <c r="M1146" s="129" t="str">
        <f t="shared" si="196"/>
        <v/>
      </c>
      <c r="N1146" s="129" t="str">
        <f t="shared" si="197"/>
        <v/>
      </c>
      <c r="O1146" s="129" t="e">
        <f t="shared" si="198"/>
        <v>#VALUE!</v>
      </c>
      <c r="P1146" s="130">
        <f t="shared" si="199"/>
        <v>0</v>
      </c>
      <c r="Q1146" s="130" t="e">
        <f>VLOOKUP(T1146,Tableau!C:E,3,0)</f>
        <v>#N/A</v>
      </c>
      <c r="R1146" s="130" t="e">
        <f>VLOOKUP(T1146,Tableau!C:G,5,0)</f>
        <v>#N/A</v>
      </c>
      <c r="S1146" s="131" t="str">
        <f t="shared" si="200"/>
        <v/>
      </c>
      <c r="T1146" s="131" t="str">
        <f t="shared" si="201"/>
        <v/>
      </c>
    </row>
    <row r="1147" spans="13:20" ht="14.25" customHeight="1" x14ac:dyDescent="0.15">
      <c r="M1147" s="129" t="str">
        <f t="shared" si="196"/>
        <v/>
      </c>
      <c r="N1147" s="129" t="str">
        <f t="shared" si="197"/>
        <v/>
      </c>
      <c r="O1147" s="129" t="e">
        <f t="shared" si="198"/>
        <v>#VALUE!</v>
      </c>
      <c r="P1147" s="130">
        <f t="shared" si="199"/>
        <v>0</v>
      </c>
      <c r="Q1147" s="130" t="e">
        <f>VLOOKUP(T1147,Tableau!C:E,3,0)</f>
        <v>#N/A</v>
      </c>
      <c r="R1147" s="130" t="e">
        <f>VLOOKUP(T1147,Tableau!C:G,5,0)</f>
        <v>#N/A</v>
      </c>
      <c r="S1147" s="131" t="str">
        <f t="shared" si="200"/>
        <v/>
      </c>
      <c r="T1147" s="131" t="str">
        <f t="shared" si="201"/>
        <v/>
      </c>
    </row>
    <row r="1148" spans="13:20" ht="14.25" customHeight="1" x14ac:dyDescent="0.15">
      <c r="M1148" s="129" t="str">
        <f t="shared" si="196"/>
        <v/>
      </c>
      <c r="N1148" s="129" t="str">
        <f t="shared" si="197"/>
        <v/>
      </c>
      <c r="O1148" s="129" t="e">
        <f t="shared" si="198"/>
        <v>#VALUE!</v>
      </c>
      <c r="P1148" s="130">
        <f t="shared" si="199"/>
        <v>0</v>
      </c>
      <c r="Q1148" s="130" t="e">
        <f>VLOOKUP(T1148,Tableau!C:E,3,0)</f>
        <v>#N/A</v>
      </c>
      <c r="R1148" s="130" t="e">
        <f>VLOOKUP(T1148,Tableau!C:G,5,0)</f>
        <v>#N/A</v>
      </c>
      <c r="S1148" s="131" t="str">
        <f t="shared" si="200"/>
        <v/>
      </c>
      <c r="T1148" s="131" t="str">
        <f t="shared" si="201"/>
        <v/>
      </c>
    </row>
    <row r="1149" spans="13:20" ht="14.25" customHeight="1" x14ac:dyDescent="0.15">
      <c r="M1149" s="129" t="str">
        <f t="shared" si="196"/>
        <v/>
      </c>
      <c r="N1149" s="129" t="str">
        <f t="shared" si="197"/>
        <v/>
      </c>
      <c r="O1149" s="129" t="e">
        <f t="shared" si="198"/>
        <v>#VALUE!</v>
      </c>
      <c r="P1149" s="130">
        <f t="shared" si="199"/>
        <v>0</v>
      </c>
      <c r="Q1149" s="130" t="e">
        <f>VLOOKUP(T1149,Tableau!C:E,3,0)</f>
        <v>#N/A</v>
      </c>
      <c r="R1149" s="130" t="e">
        <f>VLOOKUP(T1149,Tableau!C:G,5,0)</f>
        <v>#N/A</v>
      </c>
      <c r="S1149" s="131" t="str">
        <f t="shared" si="200"/>
        <v/>
      </c>
      <c r="T1149" s="131" t="str">
        <f t="shared" si="201"/>
        <v/>
      </c>
    </row>
    <row r="1150" spans="13:20" ht="14.25" customHeight="1" x14ac:dyDescent="0.15">
      <c r="M1150" s="129" t="str">
        <f t="shared" si="196"/>
        <v/>
      </c>
      <c r="N1150" s="129" t="str">
        <f t="shared" si="197"/>
        <v/>
      </c>
      <c r="O1150" s="129" t="e">
        <f t="shared" si="198"/>
        <v>#VALUE!</v>
      </c>
      <c r="P1150" s="130">
        <f t="shared" si="199"/>
        <v>0</v>
      </c>
      <c r="Q1150" s="130" t="e">
        <f>VLOOKUP(T1150,Tableau!C:E,3,0)</f>
        <v>#N/A</v>
      </c>
      <c r="R1150" s="130" t="e">
        <f>VLOOKUP(T1150,Tableau!C:G,5,0)</f>
        <v>#N/A</v>
      </c>
      <c r="S1150" s="131" t="str">
        <f t="shared" si="200"/>
        <v/>
      </c>
      <c r="T1150" s="131" t="str">
        <f t="shared" si="201"/>
        <v/>
      </c>
    </row>
    <row r="1151" spans="13:20" ht="14.25" customHeight="1" x14ac:dyDescent="0.15">
      <c r="M1151" s="129" t="str">
        <f t="shared" si="196"/>
        <v/>
      </c>
      <c r="N1151" s="129" t="str">
        <f t="shared" si="197"/>
        <v/>
      </c>
      <c r="O1151" s="129" t="e">
        <f t="shared" si="198"/>
        <v>#VALUE!</v>
      </c>
      <c r="P1151" s="130">
        <f t="shared" si="199"/>
        <v>0</v>
      </c>
      <c r="Q1151" s="130" t="e">
        <f>VLOOKUP(T1151,Tableau!C:E,3,0)</f>
        <v>#N/A</v>
      </c>
      <c r="R1151" s="130" t="e">
        <f>VLOOKUP(T1151,Tableau!C:G,5,0)</f>
        <v>#N/A</v>
      </c>
      <c r="S1151" s="131" t="str">
        <f t="shared" si="200"/>
        <v/>
      </c>
      <c r="T1151" s="131" t="str">
        <f t="shared" si="201"/>
        <v/>
      </c>
    </row>
    <row r="1152" spans="13:20" ht="14.25" customHeight="1" x14ac:dyDescent="0.15">
      <c r="M1152" s="129" t="str">
        <f t="shared" si="196"/>
        <v/>
      </c>
      <c r="N1152" s="129" t="str">
        <f t="shared" si="197"/>
        <v/>
      </c>
      <c r="O1152" s="129" t="e">
        <f t="shared" si="198"/>
        <v>#VALUE!</v>
      </c>
      <c r="P1152" s="130">
        <f t="shared" si="199"/>
        <v>0</v>
      </c>
      <c r="Q1152" s="130" t="e">
        <f>VLOOKUP(T1152,Tableau!C:E,3,0)</f>
        <v>#N/A</v>
      </c>
      <c r="R1152" s="130" t="e">
        <f>VLOOKUP(T1152,Tableau!C:G,5,0)</f>
        <v>#N/A</v>
      </c>
      <c r="S1152" s="131" t="str">
        <f t="shared" si="200"/>
        <v/>
      </c>
      <c r="T1152" s="131" t="str">
        <f t="shared" si="201"/>
        <v/>
      </c>
    </row>
    <row r="1153" spans="13:20" ht="14.25" customHeight="1" x14ac:dyDescent="0.15">
      <c r="M1153" s="129" t="str">
        <f t="shared" si="196"/>
        <v/>
      </c>
      <c r="N1153" s="129" t="str">
        <f t="shared" si="197"/>
        <v/>
      </c>
      <c r="O1153" s="129" t="e">
        <f t="shared" si="198"/>
        <v>#VALUE!</v>
      </c>
      <c r="P1153" s="130">
        <f t="shared" si="199"/>
        <v>0</v>
      </c>
      <c r="Q1153" s="130" t="e">
        <f>VLOOKUP(T1153,Tableau!C:E,3,0)</f>
        <v>#N/A</v>
      </c>
      <c r="R1153" s="130" t="e">
        <f>VLOOKUP(T1153,Tableau!C:G,5,0)</f>
        <v>#N/A</v>
      </c>
      <c r="S1153" s="131" t="str">
        <f t="shared" si="200"/>
        <v/>
      </c>
      <c r="T1153" s="131" t="str">
        <f t="shared" si="201"/>
        <v/>
      </c>
    </row>
    <row r="1154" spans="13:20" ht="14.25" customHeight="1" x14ac:dyDescent="0.15">
      <c r="M1154" s="129" t="str">
        <f t="shared" si="196"/>
        <v/>
      </c>
      <c r="N1154" s="129" t="str">
        <f t="shared" si="197"/>
        <v/>
      </c>
      <c r="O1154" s="129" t="e">
        <f t="shared" si="198"/>
        <v>#VALUE!</v>
      </c>
      <c r="P1154" s="130">
        <f t="shared" si="199"/>
        <v>0</v>
      </c>
      <c r="Q1154" s="130" t="e">
        <f>VLOOKUP(T1154,Tableau!C:E,3,0)</f>
        <v>#N/A</v>
      </c>
      <c r="R1154" s="130" t="e">
        <f>VLOOKUP(T1154,Tableau!C:G,5,0)</f>
        <v>#N/A</v>
      </c>
      <c r="S1154" s="131" t="str">
        <f t="shared" si="200"/>
        <v/>
      </c>
      <c r="T1154" s="131" t="str">
        <f t="shared" si="201"/>
        <v/>
      </c>
    </row>
    <row r="1155" spans="13:20" ht="14.25" customHeight="1" x14ac:dyDescent="0.15">
      <c r="M1155" s="129" t="str">
        <f t="shared" si="196"/>
        <v/>
      </c>
      <c r="N1155" s="129" t="str">
        <f t="shared" si="197"/>
        <v/>
      </c>
      <c r="O1155" s="129" t="e">
        <f t="shared" si="198"/>
        <v>#VALUE!</v>
      </c>
      <c r="P1155" s="130">
        <f t="shared" si="199"/>
        <v>0</v>
      </c>
      <c r="Q1155" s="130" t="e">
        <f>VLOOKUP(T1155,Tableau!C:E,3,0)</f>
        <v>#N/A</v>
      </c>
      <c r="R1155" s="130" t="e">
        <f>VLOOKUP(T1155,Tableau!C:G,5,0)</f>
        <v>#N/A</v>
      </c>
      <c r="S1155" s="131" t="str">
        <f t="shared" si="200"/>
        <v/>
      </c>
      <c r="T1155" s="131" t="str">
        <f t="shared" si="201"/>
        <v/>
      </c>
    </row>
    <row r="1156" spans="13:20" ht="14.25" customHeight="1" x14ac:dyDescent="0.15">
      <c r="M1156" s="129" t="str">
        <f t="shared" si="196"/>
        <v/>
      </c>
      <c r="N1156" s="129" t="str">
        <f t="shared" si="197"/>
        <v/>
      </c>
      <c r="O1156" s="129" t="e">
        <f t="shared" si="198"/>
        <v>#VALUE!</v>
      </c>
      <c r="P1156" s="130">
        <f t="shared" si="199"/>
        <v>0</v>
      </c>
      <c r="Q1156" s="130" t="e">
        <f>VLOOKUP(T1156,Tableau!C:E,3,0)</f>
        <v>#N/A</v>
      </c>
      <c r="R1156" s="130" t="e">
        <f>VLOOKUP(T1156,Tableau!C:G,5,0)</f>
        <v>#N/A</v>
      </c>
      <c r="S1156" s="131" t="str">
        <f t="shared" si="200"/>
        <v/>
      </c>
      <c r="T1156" s="131" t="str">
        <f t="shared" si="201"/>
        <v/>
      </c>
    </row>
    <row r="1157" spans="13:20" ht="14.25" customHeight="1" x14ac:dyDescent="0.15">
      <c r="M1157" s="129" t="str">
        <f t="shared" si="196"/>
        <v/>
      </c>
      <c r="N1157" s="129" t="str">
        <f t="shared" si="197"/>
        <v/>
      </c>
      <c r="O1157" s="129" t="e">
        <f t="shared" si="198"/>
        <v>#VALUE!</v>
      </c>
      <c r="P1157" s="130">
        <f t="shared" si="199"/>
        <v>0</v>
      </c>
      <c r="Q1157" s="130" t="e">
        <f>VLOOKUP(T1157,Tableau!C:E,3,0)</f>
        <v>#N/A</v>
      </c>
      <c r="R1157" s="130" t="e">
        <f>VLOOKUP(T1157,Tableau!C:G,5,0)</f>
        <v>#N/A</v>
      </c>
      <c r="S1157" s="131" t="str">
        <f t="shared" si="200"/>
        <v/>
      </c>
      <c r="T1157" s="131" t="str">
        <f t="shared" si="201"/>
        <v/>
      </c>
    </row>
    <row r="1158" spans="13:20" ht="14.25" customHeight="1" x14ac:dyDescent="0.15">
      <c r="M1158" s="129" t="str">
        <f t="shared" si="196"/>
        <v/>
      </c>
      <c r="N1158" s="129" t="str">
        <f t="shared" si="197"/>
        <v/>
      </c>
      <c r="O1158" s="129" t="e">
        <f t="shared" si="198"/>
        <v>#VALUE!</v>
      </c>
      <c r="P1158" s="130">
        <f t="shared" si="199"/>
        <v>0</v>
      </c>
      <c r="Q1158" s="130" t="e">
        <f>VLOOKUP(T1158,Tableau!C:E,3,0)</f>
        <v>#N/A</v>
      </c>
      <c r="R1158" s="130" t="e">
        <f>VLOOKUP(T1158,Tableau!C:G,5,0)</f>
        <v>#N/A</v>
      </c>
      <c r="S1158" s="131" t="str">
        <f t="shared" si="200"/>
        <v/>
      </c>
      <c r="T1158" s="131" t="str">
        <f t="shared" si="201"/>
        <v/>
      </c>
    </row>
    <row r="1159" spans="13:20" ht="14.25" customHeight="1" x14ac:dyDescent="0.15">
      <c r="M1159" s="129" t="str">
        <f t="shared" si="196"/>
        <v/>
      </c>
      <c r="N1159" s="129" t="str">
        <f t="shared" si="197"/>
        <v/>
      </c>
      <c r="O1159" s="129" t="e">
        <f t="shared" si="198"/>
        <v>#VALUE!</v>
      </c>
      <c r="P1159" s="130">
        <f t="shared" si="199"/>
        <v>0</v>
      </c>
      <c r="Q1159" s="130" t="e">
        <f>VLOOKUP(T1159,Tableau!C:E,3,0)</f>
        <v>#N/A</v>
      </c>
      <c r="R1159" s="130" t="e">
        <f>VLOOKUP(T1159,Tableau!C:G,5,0)</f>
        <v>#N/A</v>
      </c>
      <c r="S1159" s="131" t="str">
        <f t="shared" si="200"/>
        <v/>
      </c>
      <c r="T1159" s="131" t="str">
        <f t="shared" si="201"/>
        <v/>
      </c>
    </row>
    <row r="1160" spans="13:20" ht="14.25" customHeight="1" x14ac:dyDescent="0.15">
      <c r="M1160" s="129" t="str">
        <f t="shared" si="196"/>
        <v/>
      </c>
      <c r="N1160" s="129" t="str">
        <f t="shared" si="197"/>
        <v/>
      </c>
      <c r="O1160" s="129" t="e">
        <f t="shared" si="198"/>
        <v>#VALUE!</v>
      </c>
      <c r="P1160" s="130">
        <f t="shared" si="199"/>
        <v>0</v>
      </c>
      <c r="Q1160" s="130" t="e">
        <f>VLOOKUP(T1160,Tableau!C:E,3,0)</f>
        <v>#N/A</v>
      </c>
      <c r="R1160" s="130" t="e">
        <f>VLOOKUP(T1160,Tableau!C:G,5,0)</f>
        <v>#N/A</v>
      </c>
      <c r="S1160" s="131" t="str">
        <f t="shared" si="200"/>
        <v/>
      </c>
      <c r="T1160" s="131" t="str">
        <f t="shared" si="201"/>
        <v/>
      </c>
    </row>
    <row r="1161" spans="13:20" ht="14.25" customHeight="1" x14ac:dyDescent="0.15">
      <c r="M1161" s="129" t="str">
        <f t="shared" si="196"/>
        <v/>
      </c>
      <c r="N1161" s="129" t="str">
        <f t="shared" si="197"/>
        <v/>
      </c>
      <c r="O1161" s="129" t="e">
        <f t="shared" si="198"/>
        <v>#VALUE!</v>
      </c>
      <c r="P1161" s="130">
        <f t="shared" si="199"/>
        <v>0</v>
      </c>
      <c r="Q1161" s="130" t="e">
        <f>VLOOKUP(T1161,Tableau!C:E,3,0)</f>
        <v>#N/A</v>
      </c>
      <c r="R1161" s="130" t="e">
        <f>VLOOKUP(T1161,Tableau!C:G,5,0)</f>
        <v>#N/A</v>
      </c>
      <c r="S1161" s="131" t="str">
        <f t="shared" si="200"/>
        <v/>
      </c>
      <c r="T1161" s="131" t="str">
        <f t="shared" si="201"/>
        <v/>
      </c>
    </row>
    <row r="1162" spans="13:20" ht="14.25" customHeight="1" x14ac:dyDescent="0.15">
      <c r="M1162" s="129" t="str">
        <f t="shared" si="196"/>
        <v/>
      </c>
      <c r="N1162" s="129" t="str">
        <f t="shared" si="197"/>
        <v/>
      </c>
      <c r="O1162" s="129" t="e">
        <f t="shared" si="198"/>
        <v>#VALUE!</v>
      </c>
      <c r="P1162" s="130">
        <f t="shared" si="199"/>
        <v>0</v>
      </c>
      <c r="Q1162" s="130" t="e">
        <f>VLOOKUP(T1162,Tableau!C:E,3,0)</f>
        <v>#N/A</v>
      </c>
      <c r="R1162" s="130" t="e">
        <f>VLOOKUP(T1162,Tableau!C:G,5,0)</f>
        <v>#N/A</v>
      </c>
      <c r="S1162" s="131" t="str">
        <f t="shared" si="200"/>
        <v/>
      </c>
      <c r="T1162" s="131" t="str">
        <f t="shared" si="201"/>
        <v/>
      </c>
    </row>
    <row r="1163" spans="13:20" ht="14.25" customHeight="1" x14ac:dyDescent="0.15">
      <c r="M1163" s="129" t="str">
        <f t="shared" si="196"/>
        <v/>
      </c>
      <c r="N1163" s="129" t="str">
        <f t="shared" si="197"/>
        <v/>
      </c>
      <c r="O1163" s="129" t="e">
        <f t="shared" si="198"/>
        <v>#VALUE!</v>
      </c>
      <c r="P1163" s="130">
        <f t="shared" si="199"/>
        <v>0</v>
      </c>
      <c r="Q1163" s="130" t="e">
        <f>VLOOKUP(T1163,Tableau!C:E,3,0)</f>
        <v>#N/A</v>
      </c>
      <c r="R1163" s="130" t="e">
        <f>VLOOKUP(T1163,Tableau!C:G,5,0)</f>
        <v>#N/A</v>
      </c>
      <c r="S1163" s="131" t="str">
        <f t="shared" si="200"/>
        <v/>
      </c>
      <c r="T1163" s="131" t="str">
        <f t="shared" si="201"/>
        <v/>
      </c>
    </row>
    <row r="1164" spans="13:20" ht="14.25" customHeight="1" x14ac:dyDescent="0.15">
      <c r="M1164" s="129" t="str">
        <f t="shared" si="196"/>
        <v/>
      </c>
      <c r="N1164" s="129" t="str">
        <f t="shared" si="197"/>
        <v/>
      </c>
      <c r="O1164" s="129" t="e">
        <f t="shared" si="198"/>
        <v>#VALUE!</v>
      </c>
      <c r="P1164" s="130">
        <f t="shared" si="199"/>
        <v>0</v>
      </c>
      <c r="Q1164" s="130" t="e">
        <f>VLOOKUP(T1164,Tableau!C:E,3,0)</f>
        <v>#N/A</v>
      </c>
      <c r="R1164" s="130" t="e">
        <f>VLOOKUP(T1164,Tableau!C:G,5,0)</f>
        <v>#N/A</v>
      </c>
      <c r="S1164" s="131" t="str">
        <f t="shared" si="200"/>
        <v/>
      </c>
      <c r="T1164" s="131" t="str">
        <f t="shared" si="201"/>
        <v/>
      </c>
    </row>
    <row r="1165" spans="13:20" ht="14.25" customHeight="1" x14ac:dyDescent="0.15">
      <c r="M1165" s="129" t="str">
        <f t="shared" si="196"/>
        <v/>
      </c>
      <c r="N1165" s="129" t="str">
        <f t="shared" si="197"/>
        <v/>
      </c>
      <c r="O1165" s="129" t="e">
        <f t="shared" si="198"/>
        <v>#VALUE!</v>
      </c>
      <c r="P1165" s="130">
        <f t="shared" si="199"/>
        <v>0</v>
      </c>
      <c r="Q1165" s="130" t="e">
        <f>VLOOKUP(T1165,Tableau!C:E,3,0)</f>
        <v>#N/A</v>
      </c>
      <c r="R1165" s="130" t="e">
        <f>VLOOKUP(T1165,Tableau!C:G,5,0)</f>
        <v>#N/A</v>
      </c>
      <c r="S1165" s="131" t="str">
        <f t="shared" si="200"/>
        <v/>
      </c>
      <c r="T1165" s="131" t="str">
        <f t="shared" si="201"/>
        <v/>
      </c>
    </row>
    <row r="1166" spans="13:20" ht="14.25" customHeight="1" x14ac:dyDescent="0.15">
      <c r="M1166" s="129" t="str">
        <f t="shared" si="196"/>
        <v/>
      </c>
      <c r="N1166" s="129" t="str">
        <f t="shared" si="197"/>
        <v/>
      </c>
      <c r="O1166" s="129" t="e">
        <f t="shared" si="198"/>
        <v>#VALUE!</v>
      </c>
      <c r="P1166" s="130">
        <f t="shared" si="199"/>
        <v>0</v>
      </c>
      <c r="Q1166" s="130" t="e">
        <f>VLOOKUP(T1166,Tableau!C:E,3,0)</f>
        <v>#N/A</v>
      </c>
      <c r="R1166" s="130" t="e">
        <f>VLOOKUP(T1166,Tableau!C:G,5,0)</f>
        <v>#N/A</v>
      </c>
      <c r="S1166" s="131" t="str">
        <f t="shared" si="200"/>
        <v/>
      </c>
      <c r="T1166" s="131" t="str">
        <f t="shared" si="201"/>
        <v/>
      </c>
    </row>
    <row r="1167" spans="13:20" ht="14.25" customHeight="1" x14ac:dyDescent="0.15">
      <c r="M1167" s="129" t="str">
        <f t="shared" si="196"/>
        <v/>
      </c>
      <c r="N1167" s="129" t="str">
        <f t="shared" si="197"/>
        <v/>
      </c>
      <c r="O1167" s="129" t="e">
        <f t="shared" si="198"/>
        <v>#VALUE!</v>
      </c>
      <c r="P1167" s="130">
        <f t="shared" si="199"/>
        <v>0</v>
      </c>
      <c r="Q1167" s="130" t="e">
        <f>VLOOKUP(T1167,Tableau!C:E,3,0)</f>
        <v>#N/A</v>
      </c>
      <c r="R1167" s="130" t="e">
        <f>VLOOKUP(T1167,Tableau!C:G,5,0)</f>
        <v>#N/A</v>
      </c>
      <c r="S1167" s="131" t="str">
        <f t="shared" si="200"/>
        <v/>
      </c>
      <c r="T1167" s="131" t="str">
        <f t="shared" si="201"/>
        <v/>
      </c>
    </row>
    <row r="1168" spans="13:20" ht="14.25" customHeight="1" x14ac:dyDescent="0.15">
      <c r="M1168" s="129" t="str">
        <f t="shared" si="196"/>
        <v/>
      </c>
      <c r="N1168" s="129" t="str">
        <f t="shared" si="197"/>
        <v/>
      </c>
      <c r="O1168" s="129" t="e">
        <f t="shared" si="198"/>
        <v>#VALUE!</v>
      </c>
      <c r="P1168" s="130">
        <f t="shared" si="199"/>
        <v>0</v>
      </c>
      <c r="Q1168" s="130" t="e">
        <f>VLOOKUP(T1168,Tableau!C:E,3,0)</f>
        <v>#N/A</v>
      </c>
      <c r="R1168" s="130" t="e">
        <f>VLOOKUP(T1168,Tableau!C:G,5,0)</f>
        <v>#N/A</v>
      </c>
      <c r="S1168" s="131" t="str">
        <f t="shared" si="200"/>
        <v/>
      </c>
      <c r="T1168" s="131" t="str">
        <f t="shared" si="201"/>
        <v/>
      </c>
    </row>
    <row r="1169" spans="13:20" ht="14.25" customHeight="1" x14ac:dyDescent="0.15">
      <c r="M1169" s="129" t="str">
        <f t="shared" si="196"/>
        <v/>
      </c>
      <c r="N1169" s="129" t="str">
        <f t="shared" si="197"/>
        <v/>
      </c>
      <c r="O1169" s="129" t="e">
        <f t="shared" si="198"/>
        <v>#VALUE!</v>
      </c>
      <c r="P1169" s="130">
        <f t="shared" si="199"/>
        <v>0</v>
      </c>
      <c r="Q1169" s="130" t="e">
        <f>VLOOKUP(T1169,Tableau!C:E,3,0)</f>
        <v>#N/A</v>
      </c>
      <c r="R1169" s="130" t="e">
        <f>VLOOKUP(T1169,Tableau!C:G,5,0)</f>
        <v>#N/A</v>
      </c>
      <c r="S1169" s="131" t="str">
        <f t="shared" si="200"/>
        <v/>
      </c>
      <c r="T1169" s="131" t="str">
        <f t="shared" si="201"/>
        <v/>
      </c>
    </row>
    <row r="1170" spans="13:20" ht="14.25" customHeight="1" x14ac:dyDescent="0.15">
      <c r="M1170" s="129" t="str">
        <f t="shared" si="196"/>
        <v/>
      </c>
      <c r="N1170" s="129" t="str">
        <f t="shared" si="197"/>
        <v/>
      </c>
      <c r="O1170" s="129" t="e">
        <f t="shared" si="198"/>
        <v>#VALUE!</v>
      </c>
      <c r="P1170" s="130">
        <f t="shared" si="199"/>
        <v>0</v>
      </c>
      <c r="Q1170" s="130" t="e">
        <f>VLOOKUP(T1170,Tableau!C:E,3,0)</f>
        <v>#N/A</v>
      </c>
      <c r="R1170" s="130" t="e">
        <f>VLOOKUP(T1170,Tableau!C:G,5,0)</f>
        <v>#N/A</v>
      </c>
      <c r="S1170" s="131" t="str">
        <f t="shared" si="200"/>
        <v/>
      </c>
      <c r="T1170" s="131" t="str">
        <f t="shared" si="201"/>
        <v/>
      </c>
    </row>
    <row r="1171" spans="13:20" ht="14.25" customHeight="1" x14ac:dyDescent="0.15">
      <c r="M1171" s="129" t="str">
        <f t="shared" si="196"/>
        <v/>
      </c>
      <c r="N1171" s="129" t="str">
        <f t="shared" si="197"/>
        <v/>
      </c>
      <c r="O1171" s="129" t="e">
        <f t="shared" si="198"/>
        <v>#VALUE!</v>
      </c>
      <c r="P1171" s="130">
        <f t="shared" si="199"/>
        <v>0</v>
      </c>
      <c r="Q1171" s="130" t="e">
        <f>VLOOKUP(T1171,Tableau!C:E,3,0)</f>
        <v>#N/A</v>
      </c>
      <c r="R1171" s="130" t="e">
        <f>VLOOKUP(T1171,Tableau!C:G,5,0)</f>
        <v>#N/A</v>
      </c>
      <c r="S1171" s="131" t="str">
        <f t="shared" si="200"/>
        <v/>
      </c>
      <c r="T1171" s="131" t="str">
        <f t="shared" si="201"/>
        <v/>
      </c>
    </row>
    <row r="1172" spans="13:20" ht="14.25" customHeight="1" x14ac:dyDescent="0.15">
      <c r="M1172" s="129" t="str">
        <f t="shared" si="196"/>
        <v/>
      </c>
      <c r="N1172" s="129" t="str">
        <f t="shared" si="197"/>
        <v/>
      </c>
      <c r="O1172" s="129" t="e">
        <f t="shared" si="198"/>
        <v>#VALUE!</v>
      </c>
      <c r="P1172" s="130">
        <f t="shared" si="199"/>
        <v>0</v>
      </c>
      <c r="Q1172" s="130" t="e">
        <f>VLOOKUP(T1172,Tableau!C:E,3,0)</f>
        <v>#N/A</v>
      </c>
      <c r="R1172" s="130" t="e">
        <f>VLOOKUP(T1172,Tableau!C:G,5,0)</f>
        <v>#N/A</v>
      </c>
      <c r="S1172" s="131" t="str">
        <f t="shared" si="200"/>
        <v/>
      </c>
      <c r="T1172" s="131" t="str">
        <f t="shared" si="201"/>
        <v/>
      </c>
    </row>
    <row r="1173" spans="13:20" ht="14.25" customHeight="1" x14ac:dyDescent="0.15">
      <c r="M1173" s="129" t="str">
        <f t="shared" si="196"/>
        <v/>
      </c>
      <c r="N1173" s="129" t="str">
        <f t="shared" si="197"/>
        <v/>
      </c>
      <c r="O1173" s="129" t="e">
        <f t="shared" si="198"/>
        <v>#VALUE!</v>
      </c>
      <c r="P1173" s="130">
        <f t="shared" si="199"/>
        <v>0</v>
      </c>
      <c r="Q1173" s="130" t="e">
        <f>VLOOKUP(T1173,Tableau!C:E,3,0)</f>
        <v>#N/A</v>
      </c>
      <c r="R1173" s="130" t="e">
        <f>VLOOKUP(T1173,Tableau!C:G,5,0)</f>
        <v>#N/A</v>
      </c>
      <c r="S1173" s="131" t="str">
        <f t="shared" si="200"/>
        <v/>
      </c>
      <c r="T1173" s="131" t="str">
        <f t="shared" si="201"/>
        <v/>
      </c>
    </row>
    <row r="1174" spans="13:20" ht="14.25" customHeight="1" x14ac:dyDescent="0.15">
      <c r="M1174" s="129" t="str">
        <f t="shared" si="196"/>
        <v/>
      </c>
      <c r="N1174" s="129" t="str">
        <f t="shared" si="197"/>
        <v/>
      </c>
      <c r="O1174" s="129" t="e">
        <f t="shared" si="198"/>
        <v>#VALUE!</v>
      </c>
      <c r="P1174" s="130">
        <f t="shared" si="199"/>
        <v>0</v>
      </c>
      <c r="Q1174" s="130" t="e">
        <f>VLOOKUP(T1174,Tableau!C:E,3,0)</f>
        <v>#N/A</v>
      </c>
      <c r="R1174" s="130" t="e">
        <f>VLOOKUP(T1174,Tableau!C:G,5,0)</f>
        <v>#N/A</v>
      </c>
      <c r="S1174" s="131" t="str">
        <f t="shared" si="200"/>
        <v/>
      </c>
      <c r="T1174" s="131" t="str">
        <f t="shared" si="201"/>
        <v/>
      </c>
    </row>
    <row r="1175" spans="13:20" ht="14.25" customHeight="1" x14ac:dyDescent="0.15">
      <c r="M1175" s="129" t="str">
        <f t="shared" si="196"/>
        <v/>
      </c>
      <c r="N1175" s="129" t="str">
        <f t="shared" si="197"/>
        <v/>
      </c>
      <c r="O1175" s="129" t="e">
        <f t="shared" si="198"/>
        <v>#VALUE!</v>
      </c>
      <c r="P1175" s="130">
        <f t="shared" si="199"/>
        <v>0</v>
      </c>
      <c r="Q1175" s="130" t="e">
        <f>VLOOKUP(T1175,Tableau!C:E,3,0)</f>
        <v>#N/A</v>
      </c>
      <c r="R1175" s="130" t="e">
        <f>VLOOKUP(T1175,Tableau!C:G,5,0)</f>
        <v>#N/A</v>
      </c>
      <c r="S1175" s="131" t="str">
        <f t="shared" si="200"/>
        <v/>
      </c>
      <c r="T1175" s="131" t="str">
        <f t="shared" si="201"/>
        <v/>
      </c>
    </row>
    <row r="1176" spans="13:20" ht="14.25" customHeight="1" x14ac:dyDescent="0.15">
      <c r="M1176" s="129" t="str">
        <f t="shared" si="196"/>
        <v/>
      </c>
      <c r="N1176" s="129" t="str">
        <f t="shared" si="197"/>
        <v/>
      </c>
      <c r="O1176" s="129" t="e">
        <f t="shared" si="198"/>
        <v>#VALUE!</v>
      </c>
      <c r="P1176" s="130">
        <f t="shared" si="199"/>
        <v>0</v>
      </c>
      <c r="Q1176" s="130" t="e">
        <f>VLOOKUP(T1176,Tableau!C:E,3,0)</f>
        <v>#N/A</v>
      </c>
      <c r="R1176" s="130" t="e">
        <f>VLOOKUP(T1176,Tableau!C:G,5,0)</f>
        <v>#N/A</v>
      </c>
      <c r="S1176" s="131" t="str">
        <f t="shared" si="200"/>
        <v/>
      </c>
      <c r="T1176" s="131" t="str">
        <f t="shared" si="201"/>
        <v/>
      </c>
    </row>
    <row r="1177" spans="13:20" ht="14.25" customHeight="1" x14ac:dyDescent="0.15">
      <c r="M1177" s="129" t="str">
        <f t="shared" si="196"/>
        <v/>
      </c>
      <c r="N1177" s="129" t="str">
        <f t="shared" si="197"/>
        <v/>
      </c>
      <c r="O1177" s="129" t="e">
        <f t="shared" si="198"/>
        <v>#VALUE!</v>
      </c>
      <c r="P1177" s="130">
        <f t="shared" si="199"/>
        <v>0</v>
      </c>
      <c r="Q1177" s="130" t="e">
        <f>VLOOKUP(T1177,Tableau!C:E,3,0)</f>
        <v>#N/A</v>
      </c>
      <c r="R1177" s="130" t="e">
        <f>VLOOKUP(T1177,Tableau!C:G,5,0)</f>
        <v>#N/A</v>
      </c>
      <c r="S1177" s="131" t="str">
        <f t="shared" si="200"/>
        <v/>
      </c>
      <c r="T1177" s="131" t="str">
        <f t="shared" si="201"/>
        <v/>
      </c>
    </row>
    <row r="1178" spans="13:20" ht="14.25" customHeight="1" x14ac:dyDescent="0.15">
      <c r="M1178" s="129" t="str">
        <f t="shared" si="196"/>
        <v/>
      </c>
      <c r="N1178" s="129" t="str">
        <f t="shared" si="197"/>
        <v/>
      </c>
      <c r="O1178" s="129" t="e">
        <f t="shared" si="198"/>
        <v>#VALUE!</v>
      </c>
      <c r="P1178" s="130">
        <f t="shared" si="199"/>
        <v>0</v>
      </c>
      <c r="Q1178" s="130" t="e">
        <f>VLOOKUP(T1178,Tableau!C:E,3,0)</f>
        <v>#N/A</v>
      </c>
      <c r="R1178" s="130" t="e">
        <f>VLOOKUP(T1178,Tableau!C:G,5,0)</f>
        <v>#N/A</v>
      </c>
      <c r="S1178" s="131" t="str">
        <f t="shared" si="200"/>
        <v/>
      </c>
      <c r="T1178" s="131" t="str">
        <f t="shared" si="201"/>
        <v/>
      </c>
    </row>
    <row r="1179" spans="13:20" ht="14.25" customHeight="1" x14ac:dyDescent="0.15">
      <c r="M1179" s="129" t="str">
        <f t="shared" si="196"/>
        <v/>
      </c>
      <c r="N1179" s="129" t="str">
        <f t="shared" si="197"/>
        <v/>
      </c>
      <c r="O1179" s="129" t="e">
        <f t="shared" si="198"/>
        <v>#VALUE!</v>
      </c>
      <c r="P1179" s="130">
        <f t="shared" si="199"/>
        <v>0</v>
      </c>
      <c r="Q1179" s="130" t="e">
        <f>VLOOKUP(T1179,Tableau!C:E,3,0)</f>
        <v>#N/A</v>
      </c>
      <c r="R1179" s="130" t="e">
        <f>VLOOKUP(T1179,Tableau!C:G,5,0)</f>
        <v>#N/A</v>
      </c>
      <c r="S1179" s="131" t="str">
        <f t="shared" si="200"/>
        <v/>
      </c>
      <c r="T1179" s="131" t="str">
        <f t="shared" si="201"/>
        <v/>
      </c>
    </row>
    <row r="1180" spans="13:20" ht="14.25" customHeight="1" x14ac:dyDescent="0.15">
      <c r="M1180" s="129" t="str">
        <f t="shared" si="196"/>
        <v/>
      </c>
      <c r="N1180" s="129" t="str">
        <f t="shared" si="197"/>
        <v/>
      </c>
      <c r="O1180" s="129" t="e">
        <f t="shared" si="198"/>
        <v>#VALUE!</v>
      </c>
      <c r="P1180" s="130">
        <f t="shared" si="199"/>
        <v>0</v>
      </c>
      <c r="Q1180" s="130" t="e">
        <f>VLOOKUP(T1180,Tableau!C:E,3,0)</f>
        <v>#N/A</v>
      </c>
      <c r="R1180" s="130" t="e">
        <f>VLOOKUP(T1180,Tableau!C:G,5,0)</f>
        <v>#N/A</v>
      </c>
      <c r="S1180" s="131" t="str">
        <f t="shared" si="200"/>
        <v/>
      </c>
      <c r="T1180" s="131" t="str">
        <f t="shared" si="201"/>
        <v/>
      </c>
    </row>
    <row r="1181" spans="13:20" ht="14.25" customHeight="1" x14ac:dyDescent="0.15">
      <c r="M1181" s="129" t="str">
        <f t="shared" si="196"/>
        <v/>
      </c>
      <c r="N1181" s="129" t="str">
        <f t="shared" si="197"/>
        <v/>
      </c>
      <c r="O1181" s="129" t="e">
        <f t="shared" si="198"/>
        <v>#VALUE!</v>
      </c>
      <c r="P1181" s="130">
        <f t="shared" si="199"/>
        <v>0</v>
      </c>
      <c r="Q1181" s="130" t="e">
        <f>VLOOKUP(T1181,Tableau!C:E,3,0)</f>
        <v>#N/A</v>
      </c>
      <c r="R1181" s="130" t="e">
        <f>VLOOKUP(T1181,Tableau!C:G,5,0)</f>
        <v>#N/A</v>
      </c>
      <c r="S1181" s="131" t="str">
        <f t="shared" si="200"/>
        <v/>
      </c>
      <c r="T1181" s="131" t="str">
        <f t="shared" si="201"/>
        <v/>
      </c>
    </row>
    <row r="1182" spans="13:20" ht="14.25" customHeight="1" x14ac:dyDescent="0.15">
      <c r="M1182" s="129" t="str">
        <f t="shared" si="196"/>
        <v/>
      </c>
      <c r="N1182" s="129" t="str">
        <f t="shared" si="197"/>
        <v/>
      </c>
      <c r="O1182" s="129" t="e">
        <f t="shared" si="198"/>
        <v>#VALUE!</v>
      </c>
      <c r="P1182" s="130">
        <f t="shared" si="199"/>
        <v>0</v>
      </c>
      <c r="Q1182" s="130" t="e">
        <f>VLOOKUP(T1182,Tableau!C:E,3,0)</f>
        <v>#N/A</v>
      </c>
      <c r="R1182" s="130" t="e">
        <f>VLOOKUP(T1182,Tableau!C:G,5,0)</f>
        <v>#N/A</v>
      </c>
      <c r="S1182" s="131" t="str">
        <f t="shared" si="200"/>
        <v/>
      </c>
      <c r="T1182" s="131" t="str">
        <f t="shared" si="201"/>
        <v/>
      </c>
    </row>
    <row r="1183" spans="13:20" ht="14.25" customHeight="1" x14ac:dyDescent="0.15">
      <c r="M1183" s="129" t="str">
        <f t="shared" si="196"/>
        <v/>
      </c>
      <c r="N1183" s="129" t="str">
        <f t="shared" si="197"/>
        <v/>
      </c>
      <c r="O1183" s="129" t="e">
        <f t="shared" si="198"/>
        <v>#VALUE!</v>
      </c>
      <c r="P1183" s="130">
        <f t="shared" si="199"/>
        <v>0</v>
      </c>
      <c r="Q1183" s="130" t="e">
        <f>VLOOKUP(T1183,Tableau!C:E,3,0)</f>
        <v>#N/A</v>
      </c>
      <c r="R1183" s="130" t="e">
        <f>VLOOKUP(T1183,Tableau!C:G,5,0)</f>
        <v>#N/A</v>
      </c>
      <c r="S1183" s="131" t="str">
        <f t="shared" si="200"/>
        <v/>
      </c>
      <c r="T1183" s="131" t="str">
        <f t="shared" si="201"/>
        <v/>
      </c>
    </row>
    <row r="1184" spans="13:20" ht="14.25" customHeight="1" x14ac:dyDescent="0.15">
      <c r="M1184" s="129" t="str">
        <f t="shared" si="196"/>
        <v/>
      </c>
      <c r="N1184" s="129" t="str">
        <f t="shared" si="197"/>
        <v/>
      </c>
      <c r="O1184" s="129" t="e">
        <f t="shared" si="198"/>
        <v>#VALUE!</v>
      </c>
      <c r="P1184" s="130">
        <f t="shared" si="199"/>
        <v>0</v>
      </c>
      <c r="Q1184" s="130" t="e">
        <f>VLOOKUP(T1184,Tableau!C:E,3,0)</f>
        <v>#N/A</v>
      </c>
      <c r="R1184" s="130" t="e">
        <f>VLOOKUP(T1184,Tableau!C:G,5,0)</f>
        <v>#N/A</v>
      </c>
      <c r="S1184" s="131" t="str">
        <f t="shared" si="200"/>
        <v/>
      </c>
      <c r="T1184" s="131" t="str">
        <f t="shared" si="201"/>
        <v/>
      </c>
    </row>
    <row r="1185" spans="13:20" ht="14.25" customHeight="1" x14ac:dyDescent="0.15">
      <c r="M1185" s="129" t="str">
        <f t="shared" si="196"/>
        <v/>
      </c>
      <c r="N1185" s="129" t="str">
        <f t="shared" si="197"/>
        <v/>
      </c>
      <c r="O1185" s="129" t="e">
        <f t="shared" si="198"/>
        <v>#VALUE!</v>
      </c>
      <c r="P1185" s="130">
        <f t="shared" si="199"/>
        <v>0</v>
      </c>
      <c r="Q1185" s="130" t="e">
        <f>VLOOKUP(T1185,Tableau!C:E,3,0)</f>
        <v>#N/A</v>
      </c>
      <c r="R1185" s="130" t="e">
        <f>VLOOKUP(T1185,Tableau!C:G,5,0)</f>
        <v>#N/A</v>
      </c>
      <c r="S1185" s="131" t="str">
        <f t="shared" si="200"/>
        <v/>
      </c>
      <c r="T1185" s="131" t="str">
        <f t="shared" si="201"/>
        <v/>
      </c>
    </row>
    <row r="1186" spans="13:20" ht="14.25" customHeight="1" x14ac:dyDescent="0.15">
      <c r="M1186" s="129" t="str">
        <f t="shared" si="196"/>
        <v/>
      </c>
      <c r="N1186" s="129" t="str">
        <f t="shared" si="197"/>
        <v/>
      </c>
      <c r="O1186" s="129" t="e">
        <f t="shared" si="198"/>
        <v>#VALUE!</v>
      </c>
      <c r="P1186" s="130">
        <f t="shared" si="199"/>
        <v>0</v>
      </c>
      <c r="Q1186" s="130" t="e">
        <f>VLOOKUP(T1186,Tableau!C:E,3,0)</f>
        <v>#N/A</v>
      </c>
      <c r="R1186" s="130" t="e">
        <f>VLOOKUP(T1186,Tableau!C:G,5,0)</f>
        <v>#N/A</v>
      </c>
      <c r="S1186" s="131" t="str">
        <f t="shared" si="200"/>
        <v/>
      </c>
      <c r="T1186" s="131" t="str">
        <f t="shared" si="201"/>
        <v/>
      </c>
    </row>
    <row r="1187" spans="13:20" ht="14.25" customHeight="1" x14ac:dyDescent="0.15">
      <c r="M1187" s="129" t="str">
        <f t="shared" si="196"/>
        <v/>
      </c>
      <c r="N1187" s="129" t="str">
        <f t="shared" si="197"/>
        <v/>
      </c>
      <c r="O1187" s="129" t="e">
        <f t="shared" si="198"/>
        <v>#VALUE!</v>
      </c>
      <c r="P1187" s="130">
        <f t="shared" si="199"/>
        <v>0</v>
      </c>
      <c r="Q1187" s="130" t="e">
        <f>VLOOKUP(T1187,Tableau!C:E,3,0)</f>
        <v>#N/A</v>
      </c>
      <c r="R1187" s="130" t="e">
        <f>VLOOKUP(T1187,Tableau!C:G,5,0)</f>
        <v>#N/A</v>
      </c>
      <c r="S1187" s="131" t="str">
        <f t="shared" si="200"/>
        <v/>
      </c>
      <c r="T1187" s="131" t="str">
        <f t="shared" si="201"/>
        <v/>
      </c>
    </row>
    <row r="1188" spans="13:20" ht="14.25" customHeight="1" x14ac:dyDescent="0.15">
      <c r="M1188" s="129" t="str">
        <f t="shared" si="196"/>
        <v/>
      </c>
      <c r="N1188" s="129" t="str">
        <f t="shared" si="197"/>
        <v/>
      </c>
      <c r="O1188" s="129" t="e">
        <f t="shared" si="198"/>
        <v>#VALUE!</v>
      </c>
      <c r="P1188" s="130">
        <f t="shared" si="199"/>
        <v>0</v>
      </c>
      <c r="Q1188" s="130" t="e">
        <f>VLOOKUP(T1188,Tableau!C:E,3,0)</f>
        <v>#N/A</v>
      </c>
      <c r="R1188" s="130" t="e">
        <f>VLOOKUP(T1188,Tableau!C:G,5,0)</f>
        <v>#N/A</v>
      </c>
      <c r="S1188" s="131" t="str">
        <f t="shared" si="200"/>
        <v/>
      </c>
      <c r="T1188" s="131" t="str">
        <f t="shared" si="201"/>
        <v/>
      </c>
    </row>
    <row r="1189" spans="13:20" ht="14.25" customHeight="1" x14ac:dyDescent="0.15">
      <c r="M1189" s="129" t="str">
        <f t="shared" si="196"/>
        <v/>
      </c>
      <c r="N1189" s="129" t="str">
        <f t="shared" si="197"/>
        <v/>
      </c>
      <c r="O1189" s="129" t="e">
        <f t="shared" si="198"/>
        <v>#VALUE!</v>
      </c>
      <c r="P1189" s="130">
        <f t="shared" si="199"/>
        <v>0</v>
      </c>
      <c r="Q1189" s="130" t="e">
        <f>VLOOKUP(T1189,Tableau!C:E,3,0)</f>
        <v>#N/A</v>
      </c>
      <c r="R1189" s="130" t="e">
        <f>VLOOKUP(T1189,Tableau!C:G,5,0)</f>
        <v>#N/A</v>
      </c>
      <c r="S1189" s="131" t="str">
        <f t="shared" si="200"/>
        <v/>
      </c>
      <c r="T1189" s="131" t="str">
        <f t="shared" si="201"/>
        <v/>
      </c>
    </row>
    <row r="1190" spans="13:20" ht="14.25" customHeight="1" x14ac:dyDescent="0.15">
      <c r="M1190" s="129" t="str">
        <f t="shared" si="196"/>
        <v/>
      </c>
      <c r="N1190" s="129" t="str">
        <f t="shared" si="197"/>
        <v/>
      </c>
      <c r="O1190" s="129" t="e">
        <f t="shared" si="198"/>
        <v>#VALUE!</v>
      </c>
      <c r="P1190" s="130">
        <f t="shared" si="199"/>
        <v>0</v>
      </c>
      <c r="Q1190" s="130" t="e">
        <f>VLOOKUP(T1190,Tableau!C:E,3,0)</f>
        <v>#N/A</v>
      </c>
      <c r="R1190" s="130" t="e">
        <f>VLOOKUP(T1190,Tableau!C:G,5,0)</f>
        <v>#N/A</v>
      </c>
      <c r="S1190" s="131" t="str">
        <f t="shared" si="200"/>
        <v/>
      </c>
      <c r="T1190" s="131" t="str">
        <f t="shared" si="201"/>
        <v/>
      </c>
    </row>
    <row r="1191" spans="13:20" ht="14.25" customHeight="1" x14ac:dyDescent="0.15">
      <c r="M1191" s="129" t="str">
        <f t="shared" si="196"/>
        <v/>
      </c>
      <c r="N1191" s="129" t="str">
        <f t="shared" si="197"/>
        <v/>
      </c>
      <c r="O1191" s="129" t="e">
        <f t="shared" si="198"/>
        <v>#VALUE!</v>
      </c>
      <c r="P1191" s="130">
        <f t="shared" si="199"/>
        <v>0</v>
      </c>
      <c r="Q1191" s="130" t="e">
        <f>VLOOKUP(T1191,Tableau!C:E,3,0)</f>
        <v>#N/A</v>
      </c>
      <c r="R1191" s="130" t="e">
        <f>VLOOKUP(T1191,Tableau!C:G,5,0)</f>
        <v>#N/A</v>
      </c>
      <c r="S1191" s="131" t="str">
        <f t="shared" si="200"/>
        <v/>
      </c>
      <c r="T1191" s="131" t="str">
        <f t="shared" si="201"/>
        <v/>
      </c>
    </row>
    <row r="1192" spans="13:20" ht="14.25" customHeight="1" x14ac:dyDescent="0.15">
      <c r="M1192" s="129" t="str">
        <f t="shared" si="196"/>
        <v/>
      </c>
      <c r="N1192" s="129" t="str">
        <f t="shared" si="197"/>
        <v/>
      </c>
      <c r="O1192" s="129" t="e">
        <f t="shared" si="198"/>
        <v>#VALUE!</v>
      </c>
      <c r="P1192" s="130">
        <f t="shared" si="199"/>
        <v>0</v>
      </c>
      <c r="Q1192" s="130" t="e">
        <f>VLOOKUP(T1192,Tableau!C:E,3,0)</f>
        <v>#N/A</v>
      </c>
      <c r="R1192" s="130" t="e">
        <f>VLOOKUP(T1192,Tableau!C:G,5,0)</f>
        <v>#N/A</v>
      </c>
      <c r="S1192" s="131" t="str">
        <f t="shared" si="200"/>
        <v/>
      </c>
      <c r="T1192" s="131" t="str">
        <f t="shared" si="201"/>
        <v/>
      </c>
    </row>
    <row r="1193" spans="13:20" ht="14.25" customHeight="1" x14ac:dyDescent="0.15">
      <c r="M1193" s="129" t="str">
        <f t="shared" si="196"/>
        <v/>
      </c>
      <c r="N1193" s="129" t="str">
        <f t="shared" si="197"/>
        <v/>
      </c>
      <c r="O1193" s="129" t="e">
        <f t="shared" si="198"/>
        <v>#VALUE!</v>
      </c>
      <c r="P1193" s="130">
        <f t="shared" si="199"/>
        <v>0</v>
      </c>
      <c r="Q1193" s="130" t="e">
        <f>VLOOKUP(T1193,Tableau!C:E,3,0)</f>
        <v>#N/A</v>
      </c>
      <c r="R1193" s="130" t="e">
        <f>VLOOKUP(T1193,Tableau!C:G,5,0)</f>
        <v>#N/A</v>
      </c>
      <c r="S1193" s="131" t="str">
        <f t="shared" si="200"/>
        <v/>
      </c>
      <c r="T1193" s="131" t="str">
        <f t="shared" si="201"/>
        <v/>
      </c>
    </row>
    <row r="1194" spans="13:20" ht="14.25" customHeight="1" x14ac:dyDescent="0.15">
      <c r="M1194" s="129" t="str">
        <f t="shared" si="196"/>
        <v/>
      </c>
      <c r="N1194" s="129" t="str">
        <f t="shared" si="197"/>
        <v/>
      </c>
      <c r="O1194" s="129" t="e">
        <f t="shared" si="198"/>
        <v>#VALUE!</v>
      </c>
      <c r="P1194" s="130">
        <f t="shared" si="199"/>
        <v>0</v>
      </c>
      <c r="Q1194" s="130" t="e">
        <f>VLOOKUP(T1194,Tableau!C:E,3,0)</f>
        <v>#N/A</v>
      </c>
      <c r="R1194" s="130" t="e">
        <f>VLOOKUP(T1194,Tableau!C:G,5,0)</f>
        <v>#N/A</v>
      </c>
      <c r="S1194" s="131" t="str">
        <f t="shared" si="200"/>
        <v/>
      </c>
      <c r="T1194" s="131" t="str">
        <f t="shared" si="201"/>
        <v/>
      </c>
    </row>
    <row r="1195" spans="13:20" ht="14.25" customHeight="1" x14ac:dyDescent="0.15">
      <c r="M1195" s="129" t="str">
        <f t="shared" si="196"/>
        <v/>
      </c>
      <c r="N1195" s="129" t="str">
        <f t="shared" si="197"/>
        <v/>
      </c>
      <c r="O1195" s="129" t="e">
        <f t="shared" si="198"/>
        <v>#VALUE!</v>
      </c>
      <c r="P1195" s="130">
        <f t="shared" si="199"/>
        <v>0</v>
      </c>
      <c r="Q1195" s="130" t="e">
        <f>VLOOKUP(T1195,Tableau!C:E,3,0)</f>
        <v>#N/A</v>
      </c>
      <c r="R1195" s="130" t="e">
        <f>VLOOKUP(T1195,Tableau!C:G,5,0)</f>
        <v>#N/A</v>
      </c>
      <c r="S1195" s="131" t="str">
        <f t="shared" si="200"/>
        <v/>
      </c>
      <c r="T1195" s="131" t="str">
        <f t="shared" si="201"/>
        <v/>
      </c>
    </row>
    <row r="1196" spans="13:20" ht="14.25" customHeight="1" x14ac:dyDescent="0.15">
      <c r="M1196" s="129" t="str">
        <f t="shared" si="196"/>
        <v/>
      </c>
      <c r="N1196" s="129" t="str">
        <f t="shared" si="197"/>
        <v/>
      </c>
      <c r="O1196" s="129" t="e">
        <f t="shared" si="198"/>
        <v>#VALUE!</v>
      </c>
      <c r="P1196" s="130">
        <f t="shared" si="199"/>
        <v>0</v>
      </c>
      <c r="Q1196" s="130" t="e">
        <f>VLOOKUP(T1196,Tableau!C:E,3,0)</f>
        <v>#N/A</v>
      </c>
      <c r="R1196" s="130" t="e">
        <f>VLOOKUP(T1196,Tableau!C:G,5,0)</f>
        <v>#N/A</v>
      </c>
      <c r="S1196" s="131" t="str">
        <f t="shared" si="200"/>
        <v/>
      </c>
      <c r="T1196" s="131" t="str">
        <f t="shared" si="201"/>
        <v/>
      </c>
    </row>
    <row r="1197" spans="13:20" ht="14.25" customHeight="1" x14ac:dyDescent="0.15">
      <c r="M1197" s="129" t="str">
        <f t="shared" si="196"/>
        <v/>
      </c>
      <c r="N1197" s="129" t="str">
        <f t="shared" si="197"/>
        <v/>
      </c>
      <c r="O1197" s="129" t="e">
        <f t="shared" si="198"/>
        <v>#VALUE!</v>
      </c>
      <c r="P1197" s="130">
        <f t="shared" si="199"/>
        <v>0</v>
      </c>
      <c r="Q1197" s="130" t="e">
        <f>VLOOKUP(T1197,Tableau!C:E,3,0)</f>
        <v>#N/A</v>
      </c>
      <c r="R1197" s="130" t="e">
        <f>VLOOKUP(T1197,Tableau!C:G,5,0)</f>
        <v>#N/A</v>
      </c>
      <c r="S1197" s="131" t="str">
        <f t="shared" si="200"/>
        <v/>
      </c>
      <c r="T1197" s="131" t="str">
        <f t="shared" si="201"/>
        <v/>
      </c>
    </row>
    <row r="1198" spans="13:20" ht="14.25" customHeight="1" x14ac:dyDescent="0.15">
      <c r="M1198" s="129" t="str">
        <f t="shared" si="196"/>
        <v/>
      </c>
      <c r="N1198" s="129" t="str">
        <f t="shared" si="197"/>
        <v/>
      </c>
      <c r="O1198" s="129" t="e">
        <f t="shared" si="198"/>
        <v>#VALUE!</v>
      </c>
      <c r="P1198" s="130">
        <f t="shared" si="199"/>
        <v>0</v>
      </c>
      <c r="Q1198" s="130" t="e">
        <f>VLOOKUP(T1198,Tableau!C:E,3,0)</f>
        <v>#N/A</v>
      </c>
      <c r="R1198" s="130" t="e">
        <f>VLOOKUP(T1198,Tableau!C:G,5,0)</f>
        <v>#N/A</v>
      </c>
      <c r="S1198" s="131" t="str">
        <f t="shared" si="200"/>
        <v/>
      </c>
      <c r="T1198" s="131" t="str">
        <f t="shared" si="201"/>
        <v/>
      </c>
    </row>
    <row r="1199" spans="13:20" ht="14.25" customHeight="1" x14ac:dyDescent="0.15">
      <c r="M1199" s="129" t="str">
        <f t="shared" si="196"/>
        <v/>
      </c>
      <c r="N1199" s="129" t="str">
        <f t="shared" si="197"/>
        <v/>
      </c>
      <c r="O1199" s="129" t="e">
        <f t="shared" si="198"/>
        <v>#VALUE!</v>
      </c>
      <c r="P1199" s="130">
        <f t="shared" si="199"/>
        <v>0</v>
      </c>
      <c r="Q1199" s="130" t="e">
        <f>VLOOKUP(T1199,Tableau!C:E,3,0)</f>
        <v>#N/A</v>
      </c>
      <c r="R1199" s="130" t="e">
        <f>VLOOKUP(T1199,Tableau!C:G,5,0)</f>
        <v>#N/A</v>
      </c>
      <c r="S1199" s="131" t="str">
        <f t="shared" si="200"/>
        <v/>
      </c>
      <c r="T1199" s="131" t="str">
        <f t="shared" si="201"/>
        <v/>
      </c>
    </row>
    <row r="1200" spans="13:20" ht="14.25" customHeight="1" x14ac:dyDescent="0.15">
      <c r="M1200" s="129" t="str">
        <f t="shared" si="196"/>
        <v/>
      </c>
      <c r="N1200" s="129" t="str">
        <f t="shared" si="197"/>
        <v/>
      </c>
      <c r="O1200" s="129" t="e">
        <f t="shared" si="198"/>
        <v>#VALUE!</v>
      </c>
      <c r="P1200" s="130">
        <f t="shared" si="199"/>
        <v>0</v>
      </c>
      <c r="Q1200" s="130" t="e">
        <f>VLOOKUP(T1200,Tableau!C:E,3,0)</f>
        <v>#N/A</v>
      </c>
      <c r="R1200" s="130" t="e">
        <f>VLOOKUP(T1200,Tableau!C:G,5,0)</f>
        <v>#N/A</v>
      </c>
      <c r="S1200" s="131" t="str">
        <f t="shared" si="200"/>
        <v/>
      </c>
      <c r="T1200" s="131" t="str">
        <f t="shared" si="201"/>
        <v/>
      </c>
    </row>
    <row r="1201" spans="13:20" ht="14.25" customHeight="1" x14ac:dyDescent="0.15">
      <c r="M1201" s="129" t="str">
        <f t="shared" ref="M1201:M1264" si="202">A1201&amp;S1201</f>
        <v/>
      </c>
      <c r="N1201" s="129" t="str">
        <f t="shared" ref="N1201:N1264" si="203">LEFT(A1201,4)</f>
        <v/>
      </c>
      <c r="O1201" s="129" t="e">
        <f t="shared" ref="O1201:O1264" si="204">VALUE(RIGHT(A1201,2))</f>
        <v>#VALUE!</v>
      </c>
      <c r="P1201" s="130">
        <f t="shared" ref="P1201:P1264" si="205">F1201+G1201+H1201</f>
        <v>0</v>
      </c>
      <c r="Q1201" s="130" t="e">
        <f>VLOOKUP(T1201,Tableau!C:E,3,0)</f>
        <v>#N/A</v>
      </c>
      <c r="R1201" s="130" t="e">
        <f>VLOOKUP(T1201,Tableau!C:G,5,0)</f>
        <v>#N/A</v>
      </c>
      <c r="S1201" s="131" t="str">
        <f t="shared" ref="S1201:S1264" si="206">LEFT(D1201,1)</f>
        <v/>
      </c>
      <c r="T1201" s="131" t="str">
        <f t="shared" ref="T1201:T1264" si="207">LEFT(D1201,3)</f>
        <v/>
      </c>
    </row>
    <row r="1202" spans="13:20" ht="14.25" customHeight="1" x14ac:dyDescent="0.15">
      <c r="M1202" s="129" t="str">
        <f t="shared" si="202"/>
        <v/>
      </c>
      <c r="N1202" s="129" t="str">
        <f t="shared" si="203"/>
        <v/>
      </c>
      <c r="O1202" s="129" t="e">
        <f t="shared" si="204"/>
        <v>#VALUE!</v>
      </c>
      <c r="P1202" s="130">
        <f t="shared" si="205"/>
        <v>0</v>
      </c>
      <c r="Q1202" s="130" t="e">
        <f>VLOOKUP(T1202,Tableau!C:E,3,0)</f>
        <v>#N/A</v>
      </c>
      <c r="R1202" s="130" t="e">
        <f>VLOOKUP(T1202,Tableau!C:G,5,0)</f>
        <v>#N/A</v>
      </c>
      <c r="S1202" s="131" t="str">
        <f t="shared" si="206"/>
        <v/>
      </c>
      <c r="T1202" s="131" t="str">
        <f t="shared" si="207"/>
        <v/>
      </c>
    </row>
    <row r="1203" spans="13:20" ht="14.25" customHeight="1" x14ac:dyDescent="0.15">
      <c r="M1203" s="129" t="str">
        <f t="shared" si="202"/>
        <v/>
      </c>
      <c r="N1203" s="129" t="str">
        <f t="shared" si="203"/>
        <v/>
      </c>
      <c r="O1203" s="129" t="e">
        <f t="shared" si="204"/>
        <v>#VALUE!</v>
      </c>
      <c r="P1203" s="130">
        <f t="shared" si="205"/>
        <v>0</v>
      </c>
      <c r="Q1203" s="130" t="e">
        <f>VLOOKUP(T1203,Tableau!C:E,3,0)</f>
        <v>#N/A</v>
      </c>
      <c r="R1203" s="130" t="e">
        <f>VLOOKUP(T1203,Tableau!C:G,5,0)</f>
        <v>#N/A</v>
      </c>
      <c r="S1203" s="131" t="str">
        <f t="shared" si="206"/>
        <v/>
      </c>
      <c r="T1203" s="131" t="str">
        <f t="shared" si="207"/>
        <v/>
      </c>
    </row>
    <row r="1204" spans="13:20" ht="14.25" customHeight="1" x14ac:dyDescent="0.15">
      <c r="M1204" s="129" t="str">
        <f t="shared" si="202"/>
        <v/>
      </c>
      <c r="N1204" s="129" t="str">
        <f t="shared" si="203"/>
        <v/>
      </c>
      <c r="O1204" s="129" t="e">
        <f t="shared" si="204"/>
        <v>#VALUE!</v>
      </c>
      <c r="P1204" s="130">
        <f t="shared" si="205"/>
        <v>0</v>
      </c>
      <c r="Q1204" s="130" t="e">
        <f>VLOOKUP(T1204,Tableau!C:E,3,0)</f>
        <v>#N/A</v>
      </c>
      <c r="R1204" s="130" t="e">
        <f>VLOOKUP(T1204,Tableau!C:G,5,0)</f>
        <v>#N/A</v>
      </c>
      <c r="S1204" s="131" t="str">
        <f t="shared" si="206"/>
        <v/>
      </c>
      <c r="T1204" s="131" t="str">
        <f t="shared" si="207"/>
        <v/>
      </c>
    </row>
    <row r="1205" spans="13:20" ht="14.25" customHeight="1" x14ac:dyDescent="0.15">
      <c r="M1205" s="129" t="str">
        <f t="shared" si="202"/>
        <v/>
      </c>
      <c r="N1205" s="129" t="str">
        <f t="shared" si="203"/>
        <v/>
      </c>
      <c r="O1205" s="129" t="e">
        <f t="shared" si="204"/>
        <v>#VALUE!</v>
      </c>
      <c r="P1205" s="130">
        <f t="shared" si="205"/>
        <v>0</v>
      </c>
      <c r="Q1205" s="130" t="e">
        <f>VLOOKUP(T1205,Tableau!C:E,3,0)</f>
        <v>#N/A</v>
      </c>
      <c r="R1205" s="130" t="e">
        <f>VLOOKUP(T1205,Tableau!C:G,5,0)</f>
        <v>#N/A</v>
      </c>
      <c r="S1205" s="131" t="str">
        <f t="shared" si="206"/>
        <v/>
      </c>
      <c r="T1205" s="131" t="str">
        <f t="shared" si="207"/>
        <v/>
      </c>
    </row>
    <row r="1206" spans="13:20" ht="14.25" customHeight="1" x14ac:dyDescent="0.15">
      <c r="M1206" s="129" t="str">
        <f t="shared" si="202"/>
        <v/>
      </c>
      <c r="N1206" s="129" t="str">
        <f t="shared" si="203"/>
        <v/>
      </c>
      <c r="O1206" s="129" t="e">
        <f t="shared" si="204"/>
        <v>#VALUE!</v>
      </c>
      <c r="P1206" s="130">
        <f t="shared" si="205"/>
        <v>0</v>
      </c>
      <c r="Q1206" s="130" t="e">
        <f>VLOOKUP(T1206,Tableau!C:E,3,0)</f>
        <v>#N/A</v>
      </c>
      <c r="R1206" s="130" t="e">
        <f>VLOOKUP(T1206,Tableau!C:G,5,0)</f>
        <v>#N/A</v>
      </c>
      <c r="S1206" s="131" t="str">
        <f t="shared" si="206"/>
        <v/>
      </c>
      <c r="T1206" s="131" t="str">
        <f t="shared" si="207"/>
        <v/>
      </c>
    </row>
    <row r="1207" spans="13:20" ht="14.25" customHeight="1" x14ac:dyDescent="0.15">
      <c r="M1207" s="129" t="str">
        <f t="shared" si="202"/>
        <v/>
      </c>
      <c r="N1207" s="129" t="str">
        <f t="shared" si="203"/>
        <v/>
      </c>
      <c r="O1207" s="129" t="e">
        <f t="shared" si="204"/>
        <v>#VALUE!</v>
      </c>
      <c r="P1207" s="130">
        <f t="shared" si="205"/>
        <v>0</v>
      </c>
      <c r="Q1207" s="130" t="e">
        <f>VLOOKUP(T1207,Tableau!C:E,3,0)</f>
        <v>#N/A</v>
      </c>
      <c r="R1207" s="130" t="e">
        <f>VLOOKUP(T1207,Tableau!C:G,5,0)</f>
        <v>#N/A</v>
      </c>
      <c r="S1207" s="131" t="str">
        <f t="shared" si="206"/>
        <v/>
      </c>
      <c r="T1207" s="131" t="str">
        <f t="shared" si="207"/>
        <v/>
      </c>
    </row>
    <row r="1208" spans="13:20" ht="14.25" customHeight="1" x14ac:dyDescent="0.15">
      <c r="M1208" s="129" t="str">
        <f t="shared" si="202"/>
        <v/>
      </c>
      <c r="N1208" s="129" t="str">
        <f t="shared" si="203"/>
        <v/>
      </c>
      <c r="O1208" s="129" t="e">
        <f t="shared" si="204"/>
        <v>#VALUE!</v>
      </c>
      <c r="P1208" s="130">
        <f t="shared" si="205"/>
        <v>0</v>
      </c>
      <c r="Q1208" s="130" t="e">
        <f>VLOOKUP(T1208,Tableau!C:E,3,0)</f>
        <v>#N/A</v>
      </c>
      <c r="R1208" s="130" t="e">
        <f>VLOOKUP(T1208,Tableau!C:G,5,0)</f>
        <v>#N/A</v>
      </c>
      <c r="S1208" s="131" t="str">
        <f t="shared" si="206"/>
        <v/>
      </c>
      <c r="T1208" s="131" t="str">
        <f t="shared" si="207"/>
        <v/>
      </c>
    </row>
    <row r="1209" spans="13:20" ht="14.25" customHeight="1" x14ac:dyDescent="0.15">
      <c r="M1209" s="129" t="str">
        <f t="shared" si="202"/>
        <v/>
      </c>
      <c r="N1209" s="129" t="str">
        <f t="shared" si="203"/>
        <v/>
      </c>
      <c r="O1209" s="129" t="e">
        <f t="shared" si="204"/>
        <v>#VALUE!</v>
      </c>
      <c r="P1209" s="130">
        <f t="shared" si="205"/>
        <v>0</v>
      </c>
      <c r="Q1209" s="130" t="e">
        <f>VLOOKUP(T1209,Tableau!C:E,3,0)</f>
        <v>#N/A</v>
      </c>
      <c r="R1209" s="130" t="e">
        <f>VLOOKUP(T1209,Tableau!C:G,5,0)</f>
        <v>#N/A</v>
      </c>
      <c r="S1209" s="131" t="str">
        <f t="shared" si="206"/>
        <v/>
      </c>
      <c r="T1209" s="131" t="str">
        <f t="shared" si="207"/>
        <v/>
      </c>
    </row>
    <row r="1210" spans="13:20" ht="14.25" customHeight="1" x14ac:dyDescent="0.15">
      <c r="M1210" s="129" t="str">
        <f t="shared" si="202"/>
        <v/>
      </c>
      <c r="N1210" s="129" t="str">
        <f t="shared" si="203"/>
        <v/>
      </c>
      <c r="O1210" s="129" t="e">
        <f t="shared" si="204"/>
        <v>#VALUE!</v>
      </c>
      <c r="P1210" s="130">
        <f t="shared" si="205"/>
        <v>0</v>
      </c>
      <c r="Q1210" s="130" t="e">
        <f>VLOOKUP(T1210,Tableau!C:E,3,0)</f>
        <v>#N/A</v>
      </c>
      <c r="R1210" s="130" t="e">
        <f>VLOOKUP(T1210,Tableau!C:G,5,0)</f>
        <v>#N/A</v>
      </c>
      <c r="S1210" s="131" t="str">
        <f t="shared" si="206"/>
        <v/>
      </c>
      <c r="T1210" s="131" t="str">
        <f t="shared" si="207"/>
        <v/>
      </c>
    </row>
    <row r="1211" spans="13:20" ht="14.25" customHeight="1" x14ac:dyDescent="0.15">
      <c r="M1211" s="129" t="str">
        <f t="shared" si="202"/>
        <v/>
      </c>
      <c r="N1211" s="129" t="str">
        <f t="shared" si="203"/>
        <v/>
      </c>
      <c r="O1211" s="129" t="e">
        <f t="shared" si="204"/>
        <v>#VALUE!</v>
      </c>
      <c r="P1211" s="130">
        <f t="shared" si="205"/>
        <v>0</v>
      </c>
      <c r="Q1211" s="130" t="e">
        <f>VLOOKUP(T1211,Tableau!C:E,3,0)</f>
        <v>#N/A</v>
      </c>
      <c r="R1211" s="130" t="e">
        <f>VLOOKUP(T1211,Tableau!C:G,5,0)</f>
        <v>#N/A</v>
      </c>
      <c r="S1211" s="131" t="str">
        <f t="shared" si="206"/>
        <v/>
      </c>
      <c r="T1211" s="131" t="str">
        <f t="shared" si="207"/>
        <v/>
      </c>
    </row>
    <row r="1212" spans="13:20" ht="14.25" customHeight="1" x14ac:dyDescent="0.15">
      <c r="M1212" s="129" t="str">
        <f t="shared" si="202"/>
        <v/>
      </c>
      <c r="N1212" s="129" t="str">
        <f t="shared" si="203"/>
        <v/>
      </c>
      <c r="O1212" s="129" t="e">
        <f t="shared" si="204"/>
        <v>#VALUE!</v>
      </c>
      <c r="P1212" s="130">
        <f t="shared" si="205"/>
        <v>0</v>
      </c>
      <c r="Q1212" s="130" t="e">
        <f>VLOOKUP(T1212,Tableau!C:E,3,0)</f>
        <v>#N/A</v>
      </c>
      <c r="R1212" s="130" t="e">
        <f>VLOOKUP(T1212,Tableau!C:G,5,0)</f>
        <v>#N/A</v>
      </c>
      <c r="S1212" s="131" t="str">
        <f t="shared" si="206"/>
        <v/>
      </c>
      <c r="T1212" s="131" t="str">
        <f t="shared" si="207"/>
        <v/>
      </c>
    </row>
    <row r="1213" spans="13:20" ht="14.25" customHeight="1" x14ac:dyDescent="0.15">
      <c r="M1213" s="129" t="str">
        <f t="shared" si="202"/>
        <v/>
      </c>
      <c r="N1213" s="129" t="str">
        <f t="shared" si="203"/>
        <v/>
      </c>
      <c r="O1213" s="129" t="e">
        <f t="shared" si="204"/>
        <v>#VALUE!</v>
      </c>
      <c r="P1213" s="130">
        <f t="shared" si="205"/>
        <v>0</v>
      </c>
      <c r="Q1213" s="130" t="e">
        <f>VLOOKUP(T1213,Tableau!C:E,3,0)</f>
        <v>#N/A</v>
      </c>
      <c r="R1213" s="130" t="e">
        <f>VLOOKUP(T1213,Tableau!C:G,5,0)</f>
        <v>#N/A</v>
      </c>
      <c r="S1213" s="131" t="str">
        <f t="shared" si="206"/>
        <v/>
      </c>
      <c r="T1213" s="131" t="str">
        <f t="shared" si="207"/>
        <v/>
      </c>
    </row>
    <row r="1214" spans="13:20" ht="14.25" customHeight="1" x14ac:dyDescent="0.15">
      <c r="M1214" s="129" t="str">
        <f t="shared" si="202"/>
        <v/>
      </c>
      <c r="N1214" s="129" t="str">
        <f t="shared" si="203"/>
        <v/>
      </c>
      <c r="O1214" s="129" t="e">
        <f t="shared" si="204"/>
        <v>#VALUE!</v>
      </c>
      <c r="P1214" s="130">
        <f t="shared" si="205"/>
        <v>0</v>
      </c>
      <c r="Q1214" s="130" t="e">
        <f>VLOOKUP(T1214,Tableau!C:E,3,0)</f>
        <v>#N/A</v>
      </c>
      <c r="R1214" s="130" t="e">
        <f>VLOOKUP(T1214,Tableau!C:G,5,0)</f>
        <v>#N/A</v>
      </c>
      <c r="S1214" s="131" t="str">
        <f t="shared" si="206"/>
        <v/>
      </c>
      <c r="T1214" s="131" t="str">
        <f t="shared" si="207"/>
        <v/>
      </c>
    </row>
    <row r="1215" spans="13:20" ht="14.25" customHeight="1" x14ac:dyDescent="0.15">
      <c r="M1215" s="129" t="str">
        <f t="shared" si="202"/>
        <v/>
      </c>
      <c r="N1215" s="129" t="str">
        <f t="shared" si="203"/>
        <v/>
      </c>
      <c r="O1215" s="129" t="e">
        <f t="shared" si="204"/>
        <v>#VALUE!</v>
      </c>
      <c r="P1215" s="130">
        <f t="shared" si="205"/>
        <v>0</v>
      </c>
      <c r="Q1215" s="130" t="e">
        <f>VLOOKUP(T1215,Tableau!C:E,3,0)</f>
        <v>#N/A</v>
      </c>
      <c r="R1215" s="130" t="e">
        <f>VLOOKUP(T1215,Tableau!C:G,5,0)</f>
        <v>#N/A</v>
      </c>
      <c r="S1215" s="131" t="str">
        <f t="shared" si="206"/>
        <v/>
      </c>
      <c r="T1215" s="131" t="str">
        <f t="shared" si="207"/>
        <v/>
      </c>
    </row>
    <row r="1216" spans="13:20" ht="14.25" customHeight="1" x14ac:dyDescent="0.15">
      <c r="M1216" s="129" t="str">
        <f t="shared" si="202"/>
        <v/>
      </c>
      <c r="N1216" s="129" t="str">
        <f t="shared" si="203"/>
        <v/>
      </c>
      <c r="O1216" s="129" t="e">
        <f t="shared" si="204"/>
        <v>#VALUE!</v>
      </c>
      <c r="P1216" s="130">
        <f t="shared" si="205"/>
        <v>0</v>
      </c>
      <c r="Q1216" s="130" t="e">
        <f>VLOOKUP(T1216,Tableau!C:E,3,0)</f>
        <v>#N/A</v>
      </c>
      <c r="R1216" s="130" t="e">
        <f>VLOOKUP(T1216,Tableau!C:G,5,0)</f>
        <v>#N/A</v>
      </c>
      <c r="S1216" s="131" t="str">
        <f t="shared" si="206"/>
        <v/>
      </c>
      <c r="T1216" s="131" t="str">
        <f t="shared" si="207"/>
        <v/>
      </c>
    </row>
    <row r="1217" spans="13:20" ht="14.25" customHeight="1" x14ac:dyDescent="0.15">
      <c r="M1217" s="129" t="str">
        <f t="shared" si="202"/>
        <v/>
      </c>
      <c r="N1217" s="129" t="str">
        <f t="shared" si="203"/>
        <v/>
      </c>
      <c r="O1217" s="129" t="e">
        <f t="shared" si="204"/>
        <v>#VALUE!</v>
      </c>
      <c r="P1217" s="130">
        <f t="shared" si="205"/>
        <v>0</v>
      </c>
      <c r="Q1217" s="130" t="e">
        <f>VLOOKUP(T1217,Tableau!C:E,3,0)</f>
        <v>#N/A</v>
      </c>
      <c r="R1217" s="130" t="e">
        <f>VLOOKUP(T1217,Tableau!C:G,5,0)</f>
        <v>#N/A</v>
      </c>
      <c r="S1217" s="131" t="str">
        <f t="shared" si="206"/>
        <v/>
      </c>
      <c r="T1217" s="131" t="str">
        <f t="shared" si="207"/>
        <v/>
      </c>
    </row>
    <row r="1218" spans="13:20" ht="14.25" customHeight="1" x14ac:dyDescent="0.15">
      <c r="M1218" s="129" t="str">
        <f t="shared" si="202"/>
        <v/>
      </c>
      <c r="N1218" s="129" t="str">
        <f t="shared" si="203"/>
        <v/>
      </c>
      <c r="O1218" s="129" t="e">
        <f t="shared" si="204"/>
        <v>#VALUE!</v>
      </c>
      <c r="P1218" s="130">
        <f t="shared" si="205"/>
        <v>0</v>
      </c>
      <c r="Q1218" s="130" t="e">
        <f>VLOOKUP(T1218,Tableau!C:E,3,0)</f>
        <v>#N/A</v>
      </c>
      <c r="R1218" s="130" t="e">
        <f>VLOOKUP(T1218,Tableau!C:G,5,0)</f>
        <v>#N/A</v>
      </c>
      <c r="S1218" s="131" t="str">
        <f t="shared" si="206"/>
        <v/>
      </c>
      <c r="T1218" s="131" t="str">
        <f t="shared" si="207"/>
        <v/>
      </c>
    </row>
    <row r="1219" spans="13:20" ht="14.25" customHeight="1" x14ac:dyDescent="0.15">
      <c r="M1219" s="129" t="str">
        <f t="shared" si="202"/>
        <v/>
      </c>
      <c r="N1219" s="129" t="str">
        <f t="shared" si="203"/>
        <v/>
      </c>
      <c r="O1219" s="129" t="e">
        <f t="shared" si="204"/>
        <v>#VALUE!</v>
      </c>
      <c r="P1219" s="130">
        <f t="shared" si="205"/>
        <v>0</v>
      </c>
      <c r="Q1219" s="130" t="e">
        <f>VLOOKUP(T1219,Tableau!C:E,3,0)</f>
        <v>#N/A</v>
      </c>
      <c r="R1219" s="130" t="e">
        <f>VLOOKUP(T1219,Tableau!C:G,5,0)</f>
        <v>#N/A</v>
      </c>
      <c r="S1219" s="131" t="str">
        <f t="shared" si="206"/>
        <v/>
      </c>
      <c r="T1219" s="131" t="str">
        <f t="shared" si="207"/>
        <v/>
      </c>
    </row>
    <row r="1220" spans="13:20" ht="14.25" customHeight="1" x14ac:dyDescent="0.15">
      <c r="M1220" s="129" t="str">
        <f t="shared" si="202"/>
        <v/>
      </c>
      <c r="N1220" s="129" t="str">
        <f t="shared" si="203"/>
        <v/>
      </c>
      <c r="O1220" s="129" t="e">
        <f t="shared" si="204"/>
        <v>#VALUE!</v>
      </c>
      <c r="P1220" s="130">
        <f t="shared" si="205"/>
        <v>0</v>
      </c>
      <c r="Q1220" s="130" t="e">
        <f>VLOOKUP(T1220,Tableau!C:E,3,0)</f>
        <v>#N/A</v>
      </c>
      <c r="R1220" s="130" t="e">
        <f>VLOOKUP(T1220,Tableau!C:G,5,0)</f>
        <v>#N/A</v>
      </c>
      <c r="S1220" s="131" t="str">
        <f t="shared" si="206"/>
        <v/>
      </c>
      <c r="T1220" s="131" t="str">
        <f t="shared" si="207"/>
        <v/>
      </c>
    </row>
    <row r="1221" spans="13:20" ht="14.25" customHeight="1" x14ac:dyDescent="0.15">
      <c r="M1221" s="129" t="str">
        <f t="shared" si="202"/>
        <v/>
      </c>
      <c r="N1221" s="129" t="str">
        <f t="shared" si="203"/>
        <v/>
      </c>
      <c r="O1221" s="129" t="e">
        <f t="shared" si="204"/>
        <v>#VALUE!</v>
      </c>
      <c r="P1221" s="130">
        <f t="shared" si="205"/>
        <v>0</v>
      </c>
      <c r="Q1221" s="130" t="e">
        <f>VLOOKUP(T1221,Tableau!C:E,3,0)</f>
        <v>#N/A</v>
      </c>
      <c r="R1221" s="130" t="e">
        <f>VLOOKUP(T1221,Tableau!C:G,5,0)</f>
        <v>#N/A</v>
      </c>
      <c r="S1221" s="131" t="str">
        <f t="shared" si="206"/>
        <v/>
      </c>
      <c r="T1221" s="131" t="str">
        <f t="shared" si="207"/>
        <v/>
      </c>
    </row>
    <row r="1222" spans="13:20" ht="14.25" customHeight="1" x14ac:dyDescent="0.15">
      <c r="M1222" s="129" t="str">
        <f t="shared" si="202"/>
        <v/>
      </c>
      <c r="N1222" s="129" t="str">
        <f t="shared" si="203"/>
        <v/>
      </c>
      <c r="O1222" s="129" t="e">
        <f t="shared" si="204"/>
        <v>#VALUE!</v>
      </c>
      <c r="P1222" s="130">
        <f t="shared" si="205"/>
        <v>0</v>
      </c>
      <c r="Q1222" s="130" t="e">
        <f>VLOOKUP(T1222,Tableau!C:E,3,0)</f>
        <v>#N/A</v>
      </c>
      <c r="R1222" s="130" t="e">
        <f>VLOOKUP(T1222,Tableau!C:G,5,0)</f>
        <v>#N/A</v>
      </c>
      <c r="S1222" s="131" t="str">
        <f t="shared" si="206"/>
        <v/>
      </c>
      <c r="T1222" s="131" t="str">
        <f t="shared" si="207"/>
        <v/>
      </c>
    </row>
    <row r="1223" spans="13:20" ht="14.25" customHeight="1" x14ac:dyDescent="0.15">
      <c r="M1223" s="129" t="str">
        <f t="shared" si="202"/>
        <v/>
      </c>
      <c r="N1223" s="129" t="str">
        <f t="shared" si="203"/>
        <v/>
      </c>
      <c r="O1223" s="129" t="e">
        <f t="shared" si="204"/>
        <v>#VALUE!</v>
      </c>
      <c r="P1223" s="130">
        <f t="shared" si="205"/>
        <v>0</v>
      </c>
      <c r="Q1223" s="130" t="e">
        <f>VLOOKUP(T1223,Tableau!C:E,3,0)</f>
        <v>#N/A</v>
      </c>
      <c r="R1223" s="130" t="e">
        <f>VLOOKUP(T1223,Tableau!C:G,5,0)</f>
        <v>#N/A</v>
      </c>
      <c r="S1223" s="131" t="str">
        <f t="shared" si="206"/>
        <v/>
      </c>
      <c r="T1223" s="131" t="str">
        <f t="shared" si="207"/>
        <v/>
      </c>
    </row>
    <row r="1224" spans="13:20" ht="14.25" customHeight="1" x14ac:dyDescent="0.15">
      <c r="M1224" s="129" t="str">
        <f t="shared" si="202"/>
        <v/>
      </c>
      <c r="N1224" s="129" t="str">
        <f t="shared" si="203"/>
        <v/>
      </c>
      <c r="O1224" s="129" t="e">
        <f t="shared" si="204"/>
        <v>#VALUE!</v>
      </c>
      <c r="P1224" s="130">
        <f t="shared" si="205"/>
        <v>0</v>
      </c>
      <c r="Q1224" s="130" t="e">
        <f>VLOOKUP(T1224,Tableau!C:E,3,0)</f>
        <v>#N/A</v>
      </c>
      <c r="R1224" s="130" t="e">
        <f>VLOOKUP(T1224,Tableau!C:G,5,0)</f>
        <v>#N/A</v>
      </c>
      <c r="S1224" s="131" t="str">
        <f t="shared" si="206"/>
        <v/>
      </c>
      <c r="T1224" s="131" t="str">
        <f t="shared" si="207"/>
        <v/>
      </c>
    </row>
    <row r="1225" spans="13:20" ht="14.25" customHeight="1" x14ac:dyDescent="0.15">
      <c r="M1225" s="129" t="str">
        <f t="shared" si="202"/>
        <v/>
      </c>
      <c r="N1225" s="129" t="str">
        <f t="shared" si="203"/>
        <v/>
      </c>
      <c r="O1225" s="129" t="e">
        <f t="shared" si="204"/>
        <v>#VALUE!</v>
      </c>
      <c r="P1225" s="130">
        <f t="shared" si="205"/>
        <v>0</v>
      </c>
      <c r="Q1225" s="130" t="e">
        <f>VLOOKUP(T1225,Tableau!C:E,3,0)</f>
        <v>#N/A</v>
      </c>
      <c r="R1225" s="130" t="e">
        <f>VLOOKUP(T1225,Tableau!C:G,5,0)</f>
        <v>#N/A</v>
      </c>
      <c r="S1225" s="131" t="str">
        <f t="shared" si="206"/>
        <v/>
      </c>
      <c r="T1225" s="131" t="str">
        <f t="shared" si="207"/>
        <v/>
      </c>
    </row>
    <row r="1226" spans="13:20" ht="14.25" customHeight="1" x14ac:dyDescent="0.15">
      <c r="M1226" s="129" t="str">
        <f t="shared" si="202"/>
        <v/>
      </c>
      <c r="N1226" s="129" t="str">
        <f t="shared" si="203"/>
        <v/>
      </c>
      <c r="O1226" s="129" t="e">
        <f t="shared" si="204"/>
        <v>#VALUE!</v>
      </c>
      <c r="P1226" s="130">
        <f t="shared" si="205"/>
        <v>0</v>
      </c>
      <c r="Q1226" s="130" t="e">
        <f>VLOOKUP(T1226,Tableau!C:E,3,0)</f>
        <v>#N/A</v>
      </c>
      <c r="R1226" s="130" t="e">
        <f>VLOOKUP(T1226,Tableau!C:G,5,0)</f>
        <v>#N/A</v>
      </c>
      <c r="S1226" s="131" t="str">
        <f t="shared" si="206"/>
        <v/>
      </c>
      <c r="T1226" s="131" t="str">
        <f t="shared" si="207"/>
        <v/>
      </c>
    </row>
    <row r="1227" spans="13:20" ht="14.25" customHeight="1" x14ac:dyDescent="0.15">
      <c r="M1227" s="129" t="str">
        <f t="shared" si="202"/>
        <v/>
      </c>
      <c r="N1227" s="129" t="str">
        <f t="shared" si="203"/>
        <v/>
      </c>
      <c r="O1227" s="129" t="e">
        <f t="shared" si="204"/>
        <v>#VALUE!</v>
      </c>
      <c r="P1227" s="130">
        <f t="shared" si="205"/>
        <v>0</v>
      </c>
      <c r="Q1227" s="130" t="e">
        <f>VLOOKUP(T1227,Tableau!C:E,3,0)</f>
        <v>#N/A</v>
      </c>
      <c r="R1227" s="130" t="e">
        <f>VLOOKUP(T1227,Tableau!C:G,5,0)</f>
        <v>#N/A</v>
      </c>
      <c r="S1227" s="131" t="str">
        <f t="shared" si="206"/>
        <v/>
      </c>
      <c r="T1227" s="131" t="str">
        <f t="shared" si="207"/>
        <v/>
      </c>
    </row>
    <row r="1228" spans="13:20" ht="14.25" customHeight="1" x14ac:dyDescent="0.15">
      <c r="M1228" s="129" t="str">
        <f t="shared" si="202"/>
        <v/>
      </c>
      <c r="N1228" s="129" t="str">
        <f t="shared" si="203"/>
        <v/>
      </c>
      <c r="O1228" s="129" t="e">
        <f t="shared" si="204"/>
        <v>#VALUE!</v>
      </c>
      <c r="P1228" s="130">
        <f t="shared" si="205"/>
        <v>0</v>
      </c>
      <c r="Q1228" s="130" t="e">
        <f>VLOOKUP(T1228,Tableau!C:E,3,0)</f>
        <v>#N/A</v>
      </c>
      <c r="R1228" s="130" t="e">
        <f>VLOOKUP(T1228,Tableau!C:G,5,0)</f>
        <v>#N/A</v>
      </c>
      <c r="S1228" s="131" t="str">
        <f t="shared" si="206"/>
        <v/>
      </c>
      <c r="T1228" s="131" t="str">
        <f t="shared" si="207"/>
        <v/>
      </c>
    </row>
    <row r="1229" spans="13:20" ht="14.25" customHeight="1" x14ac:dyDescent="0.15">
      <c r="M1229" s="129" t="str">
        <f t="shared" si="202"/>
        <v/>
      </c>
      <c r="N1229" s="129" t="str">
        <f t="shared" si="203"/>
        <v/>
      </c>
      <c r="O1229" s="129" t="e">
        <f t="shared" si="204"/>
        <v>#VALUE!</v>
      </c>
      <c r="P1229" s="130">
        <f t="shared" si="205"/>
        <v>0</v>
      </c>
      <c r="Q1229" s="130" t="e">
        <f>VLOOKUP(T1229,Tableau!C:E,3,0)</f>
        <v>#N/A</v>
      </c>
      <c r="R1229" s="130" t="e">
        <f>VLOOKUP(T1229,Tableau!C:G,5,0)</f>
        <v>#N/A</v>
      </c>
      <c r="S1229" s="131" t="str">
        <f t="shared" si="206"/>
        <v/>
      </c>
      <c r="T1229" s="131" t="str">
        <f t="shared" si="207"/>
        <v/>
      </c>
    </row>
    <row r="1230" spans="13:20" ht="14.25" customHeight="1" x14ac:dyDescent="0.15">
      <c r="M1230" s="129" t="str">
        <f t="shared" si="202"/>
        <v/>
      </c>
      <c r="N1230" s="129" t="str">
        <f t="shared" si="203"/>
        <v/>
      </c>
      <c r="O1230" s="129" t="e">
        <f t="shared" si="204"/>
        <v>#VALUE!</v>
      </c>
      <c r="P1230" s="130">
        <f t="shared" si="205"/>
        <v>0</v>
      </c>
      <c r="Q1230" s="130" t="e">
        <f>VLOOKUP(T1230,Tableau!C:E,3,0)</f>
        <v>#N/A</v>
      </c>
      <c r="R1230" s="130" t="e">
        <f>VLOOKUP(T1230,Tableau!C:G,5,0)</f>
        <v>#N/A</v>
      </c>
      <c r="S1230" s="131" t="str">
        <f t="shared" si="206"/>
        <v/>
      </c>
      <c r="T1230" s="131" t="str">
        <f t="shared" si="207"/>
        <v/>
      </c>
    </row>
    <row r="1231" spans="13:20" ht="14.25" customHeight="1" x14ac:dyDescent="0.15">
      <c r="M1231" s="129" t="str">
        <f t="shared" si="202"/>
        <v/>
      </c>
      <c r="N1231" s="129" t="str">
        <f t="shared" si="203"/>
        <v/>
      </c>
      <c r="O1231" s="129" t="e">
        <f t="shared" si="204"/>
        <v>#VALUE!</v>
      </c>
      <c r="P1231" s="130">
        <f t="shared" si="205"/>
        <v>0</v>
      </c>
      <c r="Q1231" s="130" t="e">
        <f>VLOOKUP(T1231,Tableau!C:E,3,0)</f>
        <v>#N/A</v>
      </c>
      <c r="R1231" s="130" t="e">
        <f>VLOOKUP(T1231,Tableau!C:G,5,0)</f>
        <v>#N/A</v>
      </c>
      <c r="S1231" s="131" t="str">
        <f t="shared" si="206"/>
        <v/>
      </c>
      <c r="T1231" s="131" t="str">
        <f t="shared" si="207"/>
        <v/>
      </c>
    </row>
    <row r="1232" spans="13:20" ht="14.25" customHeight="1" x14ac:dyDescent="0.15">
      <c r="M1232" s="129" t="str">
        <f t="shared" si="202"/>
        <v/>
      </c>
      <c r="N1232" s="129" t="str">
        <f t="shared" si="203"/>
        <v/>
      </c>
      <c r="O1232" s="129" t="e">
        <f t="shared" si="204"/>
        <v>#VALUE!</v>
      </c>
      <c r="P1232" s="130">
        <f t="shared" si="205"/>
        <v>0</v>
      </c>
      <c r="Q1232" s="130" t="e">
        <f>VLOOKUP(T1232,Tableau!C:E,3,0)</f>
        <v>#N/A</v>
      </c>
      <c r="R1232" s="130" t="e">
        <f>VLOOKUP(T1232,Tableau!C:G,5,0)</f>
        <v>#N/A</v>
      </c>
      <c r="S1232" s="131" t="str">
        <f t="shared" si="206"/>
        <v/>
      </c>
      <c r="T1232" s="131" t="str">
        <f t="shared" si="207"/>
        <v/>
      </c>
    </row>
    <row r="1233" spans="13:20" ht="14.25" customHeight="1" x14ac:dyDescent="0.15">
      <c r="M1233" s="129" t="str">
        <f t="shared" si="202"/>
        <v/>
      </c>
      <c r="N1233" s="129" t="str">
        <f t="shared" si="203"/>
        <v/>
      </c>
      <c r="O1233" s="129" t="e">
        <f t="shared" si="204"/>
        <v>#VALUE!</v>
      </c>
      <c r="P1233" s="130">
        <f t="shared" si="205"/>
        <v>0</v>
      </c>
      <c r="Q1233" s="130" t="e">
        <f>VLOOKUP(T1233,Tableau!C:E,3,0)</f>
        <v>#N/A</v>
      </c>
      <c r="R1233" s="130" t="e">
        <f>VLOOKUP(T1233,Tableau!C:G,5,0)</f>
        <v>#N/A</v>
      </c>
      <c r="S1233" s="131" t="str">
        <f t="shared" si="206"/>
        <v/>
      </c>
      <c r="T1233" s="131" t="str">
        <f t="shared" si="207"/>
        <v/>
      </c>
    </row>
    <row r="1234" spans="13:20" ht="14.25" customHeight="1" x14ac:dyDescent="0.15">
      <c r="M1234" s="129" t="str">
        <f t="shared" si="202"/>
        <v/>
      </c>
      <c r="N1234" s="129" t="str">
        <f t="shared" si="203"/>
        <v/>
      </c>
      <c r="O1234" s="129" t="e">
        <f t="shared" si="204"/>
        <v>#VALUE!</v>
      </c>
      <c r="P1234" s="130">
        <f t="shared" si="205"/>
        <v>0</v>
      </c>
      <c r="Q1234" s="130" t="e">
        <f>VLOOKUP(T1234,Tableau!C:E,3,0)</f>
        <v>#N/A</v>
      </c>
      <c r="R1234" s="130" t="e">
        <f>VLOOKUP(T1234,Tableau!C:G,5,0)</f>
        <v>#N/A</v>
      </c>
      <c r="S1234" s="131" t="str">
        <f t="shared" si="206"/>
        <v/>
      </c>
      <c r="T1234" s="131" t="str">
        <f t="shared" si="207"/>
        <v/>
      </c>
    </row>
    <row r="1235" spans="13:20" ht="14.25" customHeight="1" x14ac:dyDescent="0.15">
      <c r="M1235" s="129" t="str">
        <f t="shared" si="202"/>
        <v/>
      </c>
      <c r="N1235" s="129" t="str">
        <f t="shared" si="203"/>
        <v/>
      </c>
      <c r="O1235" s="129" t="e">
        <f t="shared" si="204"/>
        <v>#VALUE!</v>
      </c>
      <c r="P1235" s="130">
        <f t="shared" si="205"/>
        <v>0</v>
      </c>
      <c r="Q1235" s="130" t="e">
        <f>VLOOKUP(T1235,Tableau!C:E,3,0)</f>
        <v>#N/A</v>
      </c>
      <c r="R1235" s="130" t="e">
        <f>VLOOKUP(T1235,Tableau!C:G,5,0)</f>
        <v>#N/A</v>
      </c>
      <c r="S1235" s="131" t="str">
        <f t="shared" si="206"/>
        <v/>
      </c>
      <c r="T1235" s="131" t="str">
        <f t="shared" si="207"/>
        <v/>
      </c>
    </row>
    <row r="1236" spans="13:20" ht="14.25" customHeight="1" x14ac:dyDescent="0.15">
      <c r="M1236" s="129" t="str">
        <f t="shared" si="202"/>
        <v/>
      </c>
      <c r="N1236" s="129" t="str">
        <f t="shared" si="203"/>
        <v/>
      </c>
      <c r="O1236" s="129" t="e">
        <f t="shared" si="204"/>
        <v>#VALUE!</v>
      </c>
      <c r="P1236" s="130">
        <f t="shared" si="205"/>
        <v>0</v>
      </c>
      <c r="Q1236" s="130" t="e">
        <f>VLOOKUP(T1236,Tableau!C:E,3,0)</f>
        <v>#N/A</v>
      </c>
      <c r="R1236" s="130" t="e">
        <f>VLOOKUP(T1236,Tableau!C:G,5,0)</f>
        <v>#N/A</v>
      </c>
      <c r="S1236" s="131" t="str">
        <f t="shared" si="206"/>
        <v/>
      </c>
      <c r="T1236" s="131" t="str">
        <f t="shared" si="207"/>
        <v/>
      </c>
    </row>
    <row r="1237" spans="13:20" ht="14.25" customHeight="1" x14ac:dyDescent="0.15">
      <c r="M1237" s="129" t="str">
        <f t="shared" si="202"/>
        <v/>
      </c>
      <c r="N1237" s="129" t="str">
        <f t="shared" si="203"/>
        <v/>
      </c>
      <c r="O1237" s="129" t="e">
        <f t="shared" si="204"/>
        <v>#VALUE!</v>
      </c>
      <c r="P1237" s="130">
        <f t="shared" si="205"/>
        <v>0</v>
      </c>
      <c r="Q1237" s="130" t="e">
        <f>VLOOKUP(T1237,Tableau!C:E,3,0)</f>
        <v>#N/A</v>
      </c>
      <c r="R1237" s="130" t="e">
        <f>VLOOKUP(T1237,Tableau!C:G,5,0)</f>
        <v>#N/A</v>
      </c>
      <c r="S1237" s="131" t="str">
        <f t="shared" si="206"/>
        <v/>
      </c>
      <c r="T1237" s="131" t="str">
        <f t="shared" si="207"/>
        <v/>
      </c>
    </row>
    <row r="1238" spans="13:20" ht="14.25" customHeight="1" x14ac:dyDescent="0.15">
      <c r="M1238" s="129" t="str">
        <f t="shared" si="202"/>
        <v/>
      </c>
      <c r="N1238" s="129" t="str">
        <f t="shared" si="203"/>
        <v/>
      </c>
      <c r="O1238" s="129" t="e">
        <f t="shared" si="204"/>
        <v>#VALUE!</v>
      </c>
      <c r="P1238" s="130">
        <f t="shared" si="205"/>
        <v>0</v>
      </c>
      <c r="Q1238" s="130" t="e">
        <f>VLOOKUP(T1238,Tableau!C:E,3,0)</f>
        <v>#N/A</v>
      </c>
      <c r="R1238" s="130" t="e">
        <f>VLOOKUP(T1238,Tableau!C:G,5,0)</f>
        <v>#N/A</v>
      </c>
      <c r="S1238" s="131" t="str">
        <f t="shared" si="206"/>
        <v/>
      </c>
      <c r="T1238" s="131" t="str">
        <f t="shared" si="207"/>
        <v/>
      </c>
    </row>
    <row r="1239" spans="13:20" ht="14.25" customHeight="1" x14ac:dyDescent="0.15">
      <c r="M1239" s="129" t="str">
        <f t="shared" si="202"/>
        <v/>
      </c>
      <c r="N1239" s="129" t="str">
        <f t="shared" si="203"/>
        <v/>
      </c>
      <c r="O1239" s="129" t="e">
        <f t="shared" si="204"/>
        <v>#VALUE!</v>
      </c>
      <c r="P1239" s="130">
        <f t="shared" si="205"/>
        <v>0</v>
      </c>
      <c r="Q1239" s="130" t="e">
        <f>VLOOKUP(T1239,Tableau!C:E,3,0)</f>
        <v>#N/A</v>
      </c>
      <c r="R1239" s="130" t="e">
        <f>VLOOKUP(T1239,Tableau!C:G,5,0)</f>
        <v>#N/A</v>
      </c>
      <c r="S1239" s="131" t="str">
        <f t="shared" si="206"/>
        <v/>
      </c>
      <c r="T1239" s="131" t="str">
        <f t="shared" si="207"/>
        <v/>
      </c>
    </row>
    <row r="1240" spans="13:20" ht="14.25" customHeight="1" x14ac:dyDescent="0.15">
      <c r="M1240" s="129" t="str">
        <f t="shared" si="202"/>
        <v/>
      </c>
      <c r="N1240" s="129" t="str">
        <f t="shared" si="203"/>
        <v/>
      </c>
      <c r="O1240" s="129" t="e">
        <f t="shared" si="204"/>
        <v>#VALUE!</v>
      </c>
      <c r="P1240" s="130">
        <f t="shared" si="205"/>
        <v>0</v>
      </c>
      <c r="Q1240" s="130" t="e">
        <f>VLOOKUP(T1240,Tableau!C:E,3,0)</f>
        <v>#N/A</v>
      </c>
      <c r="R1240" s="130" t="e">
        <f>VLOOKUP(T1240,Tableau!C:G,5,0)</f>
        <v>#N/A</v>
      </c>
      <c r="S1240" s="131" t="str">
        <f t="shared" si="206"/>
        <v/>
      </c>
      <c r="T1240" s="131" t="str">
        <f t="shared" si="207"/>
        <v/>
      </c>
    </row>
    <row r="1241" spans="13:20" ht="14.25" customHeight="1" x14ac:dyDescent="0.15">
      <c r="M1241" s="129" t="str">
        <f t="shared" si="202"/>
        <v/>
      </c>
      <c r="N1241" s="129" t="str">
        <f t="shared" si="203"/>
        <v/>
      </c>
      <c r="O1241" s="129" t="e">
        <f t="shared" si="204"/>
        <v>#VALUE!</v>
      </c>
      <c r="P1241" s="130">
        <f t="shared" si="205"/>
        <v>0</v>
      </c>
      <c r="Q1241" s="130" t="e">
        <f>VLOOKUP(T1241,Tableau!C:E,3,0)</f>
        <v>#N/A</v>
      </c>
      <c r="R1241" s="130" t="e">
        <f>VLOOKUP(T1241,Tableau!C:G,5,0)</f>
        <v>#N/A</v>
      </c>
      <c r="S1241" s="131" t="str">
        <f t="shared" si="206"/>
        <v/>
      </c>
      <c r="T1241" s="131" t="str">
        <f t="shared" si="207"/>
        <v/>
      </c>
    </row>
    <row r="1242" spans="13:20" ht="14.25" customHeight="1" x14ac:dyDescent="0.15">
      <c r="M1242" s="129" t="str">
        <f t="shared" si="202"/>
        <v/>
      </c>
      <c r="N1242" s="129" t="str">
        <f t="shared" si="203"/>
        <v/>
      </c>
      <c r="O1242" s="129" t="e">
        <f t="shared" si="204"/>
        <v>#VALUE!</v>
      </c>
      <c r="P1242" s="130">
        <f t="shared" si="205"/>
        <v>0</v>
      </c>
      <c r="Q1242" s="130" t="e">
        <f>VLOOKUP(T1242,Tableau!C:E,3,0)</f>
        <v>#N/A</v>
      </c>
      <c r="R1242" s="130" t="e">
        <f>VLOOKUP(T1242,Tableau!C:G,5,0)</f>
        <v>#N/A</v>
      </c>
      <c r="S1242" s="131" t="str">
        <f t="shared" si="206"/>
        <v/>
      </c>
      <c r="T1242" s="131" t="str">
        <f t="shared" si="207"/>
        <v/>
      </c>
    </row>
    <row r="1243" spans="13:20" ht="14.25" customHeight="1" x14ac:dyDescent="0.15">
      <c r="M1243" s="129" t="str">
        <f t="shared" si="202"/>
        <v/>
      </c>
      <c r="N1243" s="129" t="str">
        <f t="shared" si="203"/>
        <v/>
      </c>
      <c r="O1243" s="129" t="e">
        <f t="shared" si="204"/>
        <v>#VALUE!</v>
      </c>
      <c r="P1243" s="130">
        <f t="shared" si="205"/>
        <v>0</v>
      </c>
      <c r="Q1243" s="130" t="e">
        <f>VLOOKUP(T1243,Tableau!C:E,3,0)</f>
        <v>#N/A</v>
      </c>
      <c r="R1243" s="130" t="e">
        <f>VLOOKUP(T1243,Tableau!C:G,5,0)</f>
        <v>#N/A</v>
      </c>
      <c r="S1243" s="131" t="str">
        <f t="shared" si="206"/>
        <v/>
      </c>
      <c r="T1243" s="131" t="str">
        <f t="shared" si="207"/>
        <v/>
      </c>
    </row>
    <row r="1244" spans="13:20" ht="14.25" customHeight="1" x14ac:dyDescent="0.15">
      <c r="M1244" s="129" t="str">
        <f t="shared" si="202"/>
        <v/>
      </c>
      <c r="N1244" s="129" t="str">
        <f t="shared" si="203"/>
        <v/>
      </c>
      <c r="O1244" s="129" t="e">
        <f t="shared" si="204"/>
        <v>#VALUE!</v>
      </c>
      <c r="P1244" s="130">
        <f t="shared" si="205"/>
        <v>0</v>
      </c>
      <c r="Q1244" s="130" t="e">
        <f>VLOOKUP(T1244,Tableau!C:E,3,0)</f>
        <v>#N/A</v>
      </c>
      <c r="R1244" s="130" t="e">
        <f>VLOOKUP(T1244,Tableau!C:G,5,0)</f>
        <v>#N/A</v>
      </c>
      <c r="S1244" s="131" t="str">
        <f t="shared" si="206"/>
        <v/>
      </c>
      <c r="T1244" s="131" t="str">
        <f t="shared" si="207"/>
        <v/>
      </c>
    </row>
    <row r="1245" spans="13:20" ht="14.25" customHeight="1" x14ac:dyDescent="0.15">
      <c r="M1245" s="129" t="str">
        <f t="shared" si="202"/>
        <v/>
      </c>
      <c r="N1245" s="129" t="str">
        <f t="shared" si="203"/>
        <v/>
      </c>
      <c r="O1245" s="129" t="e">
        <f t="shared" si="204"/>
        <v>#VALUE!</v>
      </c>
      <c r="P1245" s="130">
        <f t="shared" si="205"/>
        <v>0</v>
      </c>
      <c r="Q1245" s="130" t="e">
        <f>VLOOKUP(T1245,Tableau!C:E,3,0)</f>
        <v>#N/A</v>
      </c>
      <c r="R1245" s="130" t="e">
        <f>VLOOKUP(T1245,Tableau!C:G,5,0)</f>
        <v>#N/A</v>
      </c>
      <c r="S1245" s="131" t="str">
        <f t="shared" si="206"/>
        <v/>
      </c>
      <c r="T1245" s="131" t="str">
        <f t="shared" si="207"/>
        <v/>
      </c>
    </row>
    <row r="1246" spans="13:20" ht="14.25" customHeight="1" x14ac:dyDescent="0.15">
      <c r="M1246" s="129" t="str">
        <f t="shared" si="202"/>
        <v/>
      </c>
      <c r="N1246" s="129" t="str">
        <f t="shared" si="203"/>
        <v/>
      </c>
      <c r="O1246" s="129" t="e">
        <f t="shared" si="204"/>
        <v>#VALUE!</v>
      </c>
      <c r="P1246" s="130">
        <f t="shared" si="205"/>
        <v>0</v>
      </c>
      <c r="Q1246" s="130" t="e">
        <f>VLOOKUP(T1246,Tableau!C:E,3,0)</f>
        <v>#N/A</v>
      </c>
      <c r="R1246" s="130" t="e">
        <f>VLOOKUP(T1246,Tableau!C:G,5,0)</f>
        <v>#N/A</v>
      </c>
      <c r="S1246" s="131" t="str">
        <f t="shared" si="206"/>
        <v/>
      </c>
      <c r="T1246" s="131" t="str">
        <f t="shared" si="207"/>
        <v/>
      </c>
    </row>
    <row r="1247" spans="13:20" ht="14.25" customHeight="1" x14ac:dyDescent="0.15">
      <c r="M1247" s="129" t="str">
        <f t="shared" si="202"/>
        <v/>
      </c>
      <c r="N1247" s="129" t="str">
        <f t="shared" si="203"/>
        <v/>
      </c>
      <c r="O1247" s="129" t="e">
        <f t="shared" si="204"/>
        <v>#VALUE!</v>
      </c>
      <c r="P1247" s="130">
        <f t="shared" si="205"/>
        <v>0</v>
      </c>
      <c r="Q1247" s="130" t="e">
        <f>VLOOKUP(T1247,Tableau!C:E,3,0)</f>
        <v>#N/A</v>
      </c>
      <c r="R1247" s="130" t="e">
        <f>VLOOKUP(T1247,Tableau!C:G,5,0)</f>
        <v>#N/A</v>
      </c>
      <c r="S1247" s="131" t="str">
        <f t="shared" si="206"/>
        <v/>
      </c>
      <c r="T1247" s="131" t="str">
        <f t="shared" si="207"/>
        <v/>
      </c>
    </row>
    <row r="1248" spans="13:20" ht="14.25" customHeight="1" x14ac:dyDescent="0.15">
      <c r="M1248" s="129" t="str">
        <f t="shared" si="202"/>
        <v/>
      </c>
      <c r="N1248" s="129" t="str">
        <f t="shared" si="203"/>
        <v/>
      </c>
      <c r="O1248" s="129" t="e">
        <f t="shared" si="204"/>
        <v>#VALUE!</v>
      </c>
      <c r="P1248" s="130">
        <f t="shared" si="205"/>
        <v>0</v>
      </c>
      <c r="Q1248" s="130" t="e">
        <f>VLOOKUP(T1248,Tableau!C:E,3,0)</f>
        <v>#N/A</v>
      </c>
      <c r="R1248" s="130" t="e">
        <f>VLOOKUP(T1248,Tableau!C:G,5,0)</f>
        <v>#N/A</v>
      </c>
      <c r="S1248" s="131" t="str">
        <f t="shared" si="206"/>
        <v/>
      </c>
      <c r="T1248" s="131" t="str">
        <f t="shared" si="207"/>
        <v/>
      </c>
    </row>
    <row r="1249" spans="13:20" ht="14.25" customHeight="1" x14ac:dyDescent="0.15">
      <c r="M1249" s="129" t="str">
        <f t="shared" si="202"/>
        <v/>
      </c>
      <c r="N1249" s="129" t="str">
        <f t="shared" si="203"/>
        <v/>
      </c>
      <c r="O1249" s="129" t="e">
        <f t="shared" si="204"/>
        <v>#VALUE!</v>
      </c>
      <c r="P1249" s="130">
        <f t="shared" si="205"/>
        <v>0</v>
      </c>
      <c r="Q1249" s="130" t="e">
        <f>VLOOKUP(T1249,Tableau!C:E,3,0)</f>
        <v>#N/A</v>
      </c>
      <c r="R1249" s="130" t="e">
        <f>VLOOKUP(T1249,Tableau!C:G,5,0)</f>
        <v>#N/A</v>
      </c>
      <c r="S1249" s="131" t="str">
        <f t="shared" si="206"/>
        <v/>
      </c>
      <c r="T1249" s="131" t="str">
        <f t="shared" si="207"/>
        <v/>
      </c>
    </row>
    <row r="1250" spans="13:20" ht="14.25" customHeight="1" x14ac:dyDescent="0.15">
      <c r="M1250" s="129" t="str">
        <f t="shared" si="202"/>
        <v/>
      </c>
      <c r="N1250" s="129" t="str">
        <f t="shared" si="203"/>
        <v/>
      </c>
      <c r="O1250" s="129" t="e">
        <f t="shared" si="204"/>
        <v>#VALUE!</v>
      </c>
      <c r="P1250" s="130">
        <f t="shared" si="205"/>
        <v>0</v>
      </c>
      <c r="Q1250" s="130" t="e">
        <f>VLOOKUP(T1250,Tableau!C:E,3,0)</f>
        <v>#N/A</v>
      </c>
      <c r="R1250" s="130" t="e">
        <f>VLOOKUP(T1250,Tableau!C:G,5,0)</f>
        <v>#N/A</v>
      </c>
      <c r="S1250" s="131" t="str">
        <f t="shared" si="206"/>
        <v/>
      </c>
      <c r="T1250" s="131" t="str">
        <f t="shared" si="207"/>
        <v/>
      </c>
    </row>
    <row r="1251" spans="13:20" ht="14.25" customHeight="1" x14ac:dyDescent="0.15">
      <c r="M1251" s="129" t="str">
        <f t="shared" si="202"/>
        <v/>
      </c>
      <c r="N1251" s="129" t="str">
        <f t="shared" si="203"/>
        <v/>
      </c>
      <c r="O1251" s="129" t="e">
        <f t="shared" si="204"/>
        <v>#VALUE!</v>
      </c>
      <c r="P1251" s="130">
        <f t="shared" si="205"/>
        <v>0</v>
      </c>
      <c r="Q1251" s="130" t="e">
        <f>VLOOKUP(T1251,Tableau!C:E,3,0)</f>
        <v>#N/A</v>
      </c>
      <c r="R1251" s="130" t="e">
        <f>VLOOKUP(T1251,Tableau!C:G,5,0)</f>
        <v>#N/A</v>
      </c>
      <c r="S1251" s="131" t="str">
        <f t="shared" si="206"/>
        <v/>
      </c>
      <c r="T1251" s="131" t="str">
        <f t="shared" si="207"/>
        <v/>
      </c>
    </row>
    <row r="1252" spans="13:20" ht="14.25" customHeight="1" x14ac:dyDescent="0.15">
      <c r="M1252" s="129" t="str">
        <f t="shared" si="202"/>
        <v/>
      </c>
      <c r="N1252" s="129" t="str">
        <f t="shared" si="203"/>
        <v/>
      </c>
      <c r="O1252" s="129" t="e">
        <f t="shared" si="204"/>
        <v>#VALUE!</v>
      </c>
      <c r="P1252" s="130">
        <f t="shared" si="205"/>
        <v>0</v>
      </c>
      <c r="Q1252" s="130" t="e">
        <f>VLOOKUP(T1252,Tableau!C:E,3,0)</f>
        <v>#N/A</v>
      </c>
      <c r="R1252" s="130" t="e">
        <f>VLOOKUP(T1252,Tableau!C:G,5,0)</f>
        <v>#N/A</v>
      </c>
      <c r="S1252" s="131" t="str">
        <f t="shared" si="206"/>
        <v/>
      </c>
      <c r="T1252" s="131" t="str">
        <f t="shared" si="207"/>
        <v/>
      </c>
    </row>
    <row r="1253" spans="13:20" ht="14.25" customHeight="1" x14ac:dyDescent="0.15">
      <c r="M1253" s="129" t="str">
        <f t="shared" si="202"/>
        <v/>
      </c>
      <c r="N1253" s="129" t="str">
        <f t="shared" si="203"/>
        <v/>
      </c>
      <c r="O1253" s="129" t="e">
        <f t="shared" si="204"/>
        <v>#VALUE!</v>
      </c>
      <c r="P1253" s="130">
        <f t="shared" si="205"/>
        <v>0</v>
      </c>
      <c r="Q1253" s="130" t="e">
        <f>VLOOKUP(T1253,Tableau!C:E,3,0)</f>
        <v>#N/A</v>
      </c>
      <c r="R1253" s="130" t="e">
        <f>VLOOKUP(T1253,Tableau!C:G,5,0)</f>
        <v>#N/A</v>
      </c>
      <c r="S1253" s="131" t="str">
        <f t="shared" si="206"/>
        <v/>
      </c>
      <c r="T1253" s="131" t="str">
        <f t="shared" si="207"/>
        <v/>
      </c>
    </row>
    <row r="1254" spans="13:20" ht="14.25" customHeight="1" x14ac:dyDescent="0.15">
      <c r="M1254" s="129" t="str">
        <f t="shared" si="202"/>
        <v/>
      </c>
      <c r="N1254" s="129" t="str">
        <f t="shared" si="203"/>
        <v/>
      </c>
      <c r="O1254" s="129" t="e">
        <f t="shared" si="204"/>
        <v>#VALUE!</v>
      </c>
      <c r="P1254" s="130">
        <f t="shared" si="205"/>
        <v>0</v>
      </c>
      <c r="Q1254" s="130" t="e">
        <f>VLOOKUP(T1254,Tableau!C:E,3,0)</f>
        <v>#N/A</v>
      </c>
      <c r="R1254" s="130" t="e">
        <f>VLOOKUP(T1254,Tableau!C:G,5,0)</f>
        <v>#N/A</v>
      </c>
      <c r="S1254" s="131" t="str">
        <f t="shared" si="206"/>
        <v/>
      </c>
      <c r="T1254" s="131" t="str">
        <f t="shared" si="207"/>
        <v/>
      </c>
    </row>
    <row r="1255" spans="13:20" ht="14.25" customHeight="1" x14ac:dyDescent="0.15">
      <c r="M1255" s="129" t="str">
        <f t="shared" si="202"/>
        <v/>
      </c>
      <c r="N1255" s="129" t="str">
        <f t="shared" si="203"/>
        <v/>
      </c>
      <c r="O1255" s="129" t="e">
        <f t="shared" si="204"/>
        <v>#VALUE!</v>
      </c>
      <c r="P1255" s="130">
        <f t="shared" si="205"/>
        <v>0</v>
      </c>
      <c r="Q1255" s="130" t="e">
        <f>VLOOKUP(T1255,Tableau!C:E,3,0)</f>
        <v>#N/A</v>
      </c>
      <c r="R1255" s="130" t="e">
        <f>VLOOKUP(T1255,Tableau!C:G,5,0)</f>
        <v>#N/A</v>
      </c>
      <c r="S1255" s="131" t="str">
        <f t="shared" si="206"/>
        <v/>
      </c>
      <c r="T1255" s="131" t="str">
        <f t="shared" si="207"/>
        <v/>
      </c>
    </row>
    <row r="1256" spans="13:20" ht="14.25" customHeight="1" x14ac:dyDescent="0.15">
      <c r="M1256" s="129" t="str">
        <f t="shared" si="202"/>
        <v/>
      </c>
      <c r="N1256" s="129" t="str">
        <f t="shared" si="203"/>
        <v/>
      </c>
      <c r="O1256" s="129" t="e">
        <f t="shared" si="204"/>
        <v>#VALUE!</v>
      </c>
      <c r="P1256" s="130">
        <f t="shared" si="205"/>
        <v>0</v>
      </c>
      <c r="Q1256" s="130" t="e">
        <f>VLOOKUP(T1256,Tableau!C:E,3,0)</f>
        <v>#N/A</v>
      </c>
      <c r="R1256" s="130" t="e">
        <f>VLOOKUP(T1256,Tableau!C:G,5,0)</f>
        <v>#N/A</v>
      </c>
      <c r="S1256" s="131" t="str">
        <f t="shared" si="206"/>
        <v/>
      </c>
      <c r="T1256" s="131" t="str">
        <f t="shared" si="207"/>
        <v/>
      </c>
    </row>
    <row r="1257" spans="13:20" ht="14.25" customHeight="1" x14ac:dyDescent="0.15">
      <c r="M1257" s="129" t="str">
        <f t="shared" si="202"/>
        <v/>
      </c>
      <c r="N1257" s="129" t="str">
        <f t="shared" si="203"/>
        <v/>
      </c>
      <c r="O1257" s="129" t="e">
        <f t="shared" si="204"/>
        <v>#VALUE!</v>
      </c>
      <c r="P1257" s="130">
        <f t="shared" si="205"/>
        <v>0</v>
      </c>
      <c r="Q1257" s="130" t="e">
        <f>VLOOKUP(T1257,Tableau!C:E,3,0)</f>
        <v>#N/A</v>
      </c>
      <c r="R1257" s="130" t="e">
        <f>VLOOKUP(T1257,Tableau!C:G,5,0)</f>
        <v>#N/A</v>
      </c>
      <c r="S1257" s="131" t="str">
        <f t="shared" si="206"/>
        <v/>
      </c>
      <c r="T1257" s="131" t="str">
        <f t="shared" si="207"/>
        <v/>
      </c>
    </row>
    <row r="1258" spans="13:20" ht="14.25" customHeight="1" x14ac:dyDescent="0.15">
      <c r="M1258" s="129" t="str">
        <f t="shared" si="202"/>
        <v/>
      </c>
      <c r="N1258" s="129" t="str">
        <f t="shared" si="203"/>
        <v/>
      </c>
      <c r="O1258" s="129" t="e">
        <f t="shared" si="204"/>
        <v>#VALUE!</v>
      </c>
      <c r="P1258" s="130">
        <f t="shared" si="205"/>
        <v>0</v>
      </c>
      <c r="Q1258" s="130" t="e">
        <f>VLOOKUP(T1258,Tableau!C:E,3,0)</f>
        <v>#N/A</v>
      </c>
      <c r="R1258" s="130" t="e">
        <f>VLOOKUP(T1258,Tableau!C:G,5,0)</f>
        <v>#N/A</v>
      </c>
      <c r="S1258" s="131" t="str">
        <f t="shared" si="206"/>
        <v/>
      </c>
      <c r="T1258" s="131" t="str">
        <f t="shared" si="207"/>
        <v/>
      </c>
    </row>
    <row r="1259" spans="13:20" ht="14.25" customHeight="1" x14ac:dyDescent="0.15">
      <c r="M1259" s="129" t="str">
        <f t="shared" si="202"/>
        <v/>
      </c>
      <c r="N1259" s="129" t="str">
        <f t="shared" si="203"/>
        <v/>
      </c>
      <c r="O1259" s="129" t="e">
        <f t="shared" si="204"/>
        <v>#VALUE!</v>
      </c>
      <c r="P1259" s="130">
        <f t="shared" si="205"/>
        <v>0</v>
      </c>
      <c r="Q1259" s="130" t="e">
        <f>VLOOKUP(T1259,Tableau!C:E,3,0)</f>
        <v>#N/A</v>
      </c>
      <c r="R1259" s="130" t="e">
        <f>VLOOKUP(T1259,Tableau!C:G,5,0)</f>
        <v>#N/A</v>
      </c>
      <c r="S1259" s="131" t="str">
        <f t="shared" si="206"/>
        <v/>
      </c>
      <c r="T1259" s="131" t="str">
        <f t="shared" si="207"/>
        <v/>
      </c>
    </row>
    <row r="1260" spans="13:20" ht="14.25" customHeight="1" x14ac:dyDescent="0.15">
      <c r="M1260" s="129" t="str">
        <f t="shared" si="202"/>
        <v/>
      </c>
      <c r="N1260" s="129" t="str">
        <f t="shared" si="203"/>
        <v/>
      </c>
      <c r="O1260" s="129" t="e">
        <f t="shared" si="204"/>
        <v>#VALUE!</v>
      </c>
      <c r="P1260" s="130">
        <f t="shared" si="205"/>
        <v>0</v>
      </c>
      <c r="Q1260" s="130" t="e">
        <f>VLOOKUP(T1260,Tableau!C:E,3,0)</f>
        <v>#N/A</v>
      </c>
      <c r="R1260" s="130" t="e">
        <f>VLOOKUP(T1260,Tableau!C:G,5,0)</f>
        <v>#N/A</v>
      </c>
      <c r="S1260" s="131" t="str">
        <f t="shared" si="206"/>
        <v/>
      </c>
      <c r="T1260" s="131" t="str">
        <f t="shared" si="207"/>
        <v/>
      </c>
    </row>
    <row r="1261" spans="13:20" ht="14.25" customHeight="1" x14ac:dyDescent="0.15">
      <c r="M1261" s="129" t="str">
        <f t="shared" si="202"/>
        <v/>
      </c>
      <c r="N1261" s="129" t="str">
        <f t="shared" si="203"/>
        <v/>
      </c>
      <c r="O1261" s="129" t="e">
        <f t="shared" si="204"/>
        <v>#VALUE!</v>
      </c>
      <c r="P1261" s="130">
        <f t="shared" si="205"/>
        <v>0</v>
      </c>
      <c r="Q1261" s="130" t="e">
        <f>VLOOKUP(T1261,Tableau!C:E,3,0)</f>
        <v>#N/A</v>
      </c>
      <c r="R1261" s="130" t="e">
        <f>VLOOKUP(T1261,Tableau!C:G,5,0)</f>
        <v>#N/A</v>
      </c>
      <c r="S1261" s="131" t="str">
        <f t="shared" si="206"/>
        <v/>
      </c>
      <c r="T1261" s="131" t="str">
        <f t="shared" si="207"/>
        <v/>
      </c>
    </row>
    <row r="1262" spans="13:20" ht="14.25" customHeight="1" x14ac:dyDescent="0.15">
      <c r="M1262" s="129" t="str">
        <f t="shared" si="202"/>
        <v/>
      </c>
      <c r="N1262" s="129" t="str">
        <f t="shared" si="203"/>
        <v/>
      </c>
      <c r="O1262" s="129" t="e">
        <f t="shared" si="204"/>
        <v>#VALUE!</v>
      </c>
      <c r="P1262" s="130">
        <f t="shared" si="205"/>
        <v>0</v>
      </c>
      <c r="Q1262" s="130" t="e">
        <f>VLOOKUP(T1262,Tableau!C:E,3,0)</f>
        <v>#N/A</v>
      </c>
      <c r="R1262" s="130" t="e">
        <f>VLOOKUP(T1262,Tableau!C:G,5,0)</f>
        <v>#N/A</v>
      </c>
      <c r="S1262" s="131" t="str">
        <f t="shared" si="206"/>
        <v/>
      </c>
      <c r="T1262" s="131" t="str">
        <f t="shared" si="207"/>
        <v/>
      </c>
    </row>
    <row r="1263" spans="13:20" ht="14.25" customHeight="1" x14ac:dyDescent="0.15">
      <c r="M1263" s="129" t="str">
        <f t="shared" si="202"/>
        <v/>
      </c>
      <c r="N1263" s="129" t="str">
        <f t="shared" si="203"/>
        <v/>
      </c>
      <c r="O1263" s="129" t="e">
        <f t="shared" si="204"/>
        <v>#VALUE!</v>
      </c>
      <c r="P1263" s="130">
        <f t="shared" si="205"/>
        <v>0</v>
      </c>
      <c r="Q1263" s="130" t="e">
        <f>VLOOKUP(T1263,Tableau!C:E,3,0)</f>
        <v>#N/A</v>
      </c>
      <c r="R1263" s="130" t="e">
        <f>VLOOKUP(T1263,Tableau!C:G,5,0)</f>
        <v>#N/A</v>
      </c>
      <c r="S1263" s="131" t="str">
        <f t="shared" si="206"/>
        <v/>
      </c>
      <c r="T1263" s="131" t="str">
        <f t="shared" si="207"/>
        <v/>
      </c>
    </row>
    <row r="1264" spans="13:20" ht="14.25" customHeight="1" x14ac:dyDescent="0.15">
      <c r="M1264" s="129" t="str">
        <f t="shared" si="202"/>
        <v/>
      </c>
      <c r="N1264" s="129" t="str">
        <f t="shared" si="203"/>
        <v/>
      </c>
      <c r="O1264" s="129" t="e">
        <f t="shared" si="204"/>
        <v>#VALUE!</v>
      </c>
      <c r="P1264" s="130">
        <f t="shared" si="205"/>
        <v>0</v>
      </c>
      <c r="Q1264" s="130" t="e">
        <f>VLOOKUP(T1264,Tableau!C:E,3,0)</f>
        <v>#N/A</v>
      </c>
      <c r="R1264" s="130" t="e">
        <f>VLOOKUP(T1264,Tableau!C:G,5,0)</f>
        <v>#N/A</v>
      </c>
      <c r="S1264" s="131" t="str">
        <f t="shared" si="206"/>
        <v/>
      </c>
      <c r="T1264" s="131" t="str">
        <f t="shared" si="207"/>
        <v/>
      </c>
    </row>
    <row r="1265" spans="13:20" ht="14.25" customHeight="1" x14ac:dyDescent="0.15">
      <c r="M1265" s="129" t="str">
        <f t="shared" ref="M1265:M1274" si="208">A1265&amp;S1265</f>
        <v/>
      </c>
      <c r="N1265" s="129" t="str">
        <f t="shared" ref="N1265:N1274" si="209">LEFT(A1265,4)</f>
        <v/>
      </c>
      <c r="O1265" s="129" t="e">
        <f t="shared" ref="O1265:O1274" si="210">VALUE(RIGHT(A1265,2))</f>
        <v>#VALUE!</v>
      </c>
      <c r="P1265" s="130">
        <f t="shared" ref="P1265:P1274" si="211">F1265+G1265+H1265</f>
        <v>0</v>
      </c>
      <c r="Q1265" s="130" t="e">
        <f>VLOOKUP(T1265,Tableau!C:E,3,0)</f>
        <v>#N/A</v>
      </c>
      <c r="R1265" s="130" t="e">
        <f>VLOOKUP(T1265,Tableau!C:G,5,0)</f>
        <v>#N/A</v>
      </c>
      <c r="S1265" s="131" t="str">
        <f t="shared" ref="S1265:S1274" si="212">LEFT(D1265,1)</f>
        <v/>
      </c>
      <c r="T1265" s="131" t="str">
        <f t="shared" ref="T1265:T1274" si="213">LEFT(D1265,3)</f>
        <v/>
      </c>
    </row>
    <row r="1266" spans="13:20" ht="14.25" customHeight="1" x14ac:dyDescent="0.15">
      <c r="M1266" s="129" t="str">
        <f t="shared" si="208"/>
        <v/>
      </c>
      <c r="N1266" s="129" t="str">
        <f t="shared" si="209"/>
        <v/>
      </c>
      <c r="O1266" s="129" t="e">
        <f t="shared" si="210"/>
        <v>#VALUE!</v>
      </c>
      <c r="P1266" s="130">
        <f t="shared" si="211"/>
        <v>0</v>
      </c>
      <c r="Q1266" s="130" t="e">
        <f>VLOOKUP(T1266,Tableau!C:E,3,0)</f>
        <v>#N/A</v>
      </c>
      <c r="R1266" s="130" t="e">
        <f>VLOOKUP(T1266,Tableau!C:G,5,0)</f>
        <v>#N/A</v>
      </c>
      <c r="S1266" s="131" t="str">
        <f t="shared" si="212"/>
        <v/>
      </c>
      <c r="T1266" s="131" t="str">
        <f t="shared" si="213"/>
        <v/>
      </c>
    </row>
    <row r="1267" spans="13:20" ht="14.25" customHeight="1" x14ac:dyDescent="0.15">
      <c r="M1267" s="129" t="str">
        <f t="shared" si="208"/>
        <v/>
      </c>
      <c r="N1267" s="129" t="str">
        <f t="shared" si="209"/>
        <v/>
      </c>
      <c r="O1267" s="129" t="e">
        <f t="shared" si="210"/>
        <v>#VALUE!</v>
      </c>
      <c r="P1267" s="130">
        <f t="shared" si="211"/>
        <v>0</v>
      </c>
      <c r="Q1267" s="130" t="e">
        <f>VLOOKUP(T1267,Tableau!C:E,3,0)</f>
        <v>#N/A</v>
      </c>
      <c r="R1267" s="130" t="e">
        <f>VLOOKUP(T1267,Tableau!C:G,5,0)</f>
        <v>#N/A</v>
      </c>
      <c r="S1267" s="131" t="str">
        <f t="shared" si="212"/>
        <v/>
      </c>
      <c r="T1267" s="131" t="str">
        <f t="shared" si="213"/>
        <v/>
      </c>
    </row>
    <row r="1268" spans="13:20" ht="14.25" customHeight="1" x14ac:dyDescent="0.15">
      <c r="M1268" s="129" t="str">
        <f t="shared" si="208"/>
        <v/>
      </c>
      <c r="N1268" s="129" t="str">
        <f t="shared" si="209"/>
        <v/>
      </c>
      <c r="O1268" s="129" t="e">
        <f t="shared" si="210"/>
        <v>#VALUE!</v>
      </c>
      <c r="P1268" s="130">
        <f t="shared" si="211"/>
        <v>0</v>
      </c>
      <c r="Q1268" s="130" t="e">
        <f>VLOOKUP(T1268,Tableau!C:E,3,0)</f>
        <v>#N/A</v>
      </c>
      <c r="R1268" s="130" t="e">
        <f>VLOOKUP(T1268,Tableau!C:G,5,0)</f>
        <v>#N/A</v>
      </c>
      <c r="S1268" s="131" t="str">
        <f t="shared" si="212"/>
        <v/>
      </c>
      <c r="T1268" s="131" t="str">
        <f t="shared" si="213"/>
        <v/>
      </c>
    </row>
    <row r="1269" spans="13:20" ht="14.25" customHeight="1" x14ac:dyDescent="0.15">
      <c r="M1269" s="129" t="str">
        <f t="shared" si="208"/>
        <v/>
      </c>
      <c r="N1269" s="129" t="str">
        <f t="shared" si="209"/>
        <v/>
      </c>
      <c r="O1269" s="129" t="e">
        <f t="shared" si="210"/>
        <v>#VALUE!</v>
      </c>
      <c r="P1269" s="130">
        <f t="shared" si="211"/>
        <v>0</v>
      </c>
      <c r="Q1269" s="130" t="e">
        <f>VLOOKUP(T1269,Tableau!C:E,3,0)</f>
        <v>#N/A</v>
      </c>
      <c r="R1269" s="130" t="e">
        <f>VLOOKUP(T1269,Tableau!C:G,5,0)</f>
        <v>#N/A</v>
      </c>
      <c r="S1269" s="131" t="str">
        <f t="shared" si="212"/>
        <v/>
      </c>
      <c r="T1269" s="131" t="str">
        <f t="shared" si="213"/>
        <v/>
      </c>
    </row>
    <row r="1270" spans="13:20" ht="14.25" customHeight="1" x14ac:dyDescent="0.15">
      <c r="M1270" s="129" t="str">
        <f t="shared" si="208"/>
        <v/>
      </c>
      <c r="N1270" s="129" t="str">
        <f t="shared" si="209"/>
        <v/>
      </c>
      <c r="O1270" s="129" t="e">
        <f t="shared" si="210"/>
        <v>#VALUE!</v>
      </c>
      <c r="P1270" s="130">
        <f t="shared" si="211"/>
        <v>0</v>
      </c>
      <c r="Q1270" s="130" t="e">
        <f>VLOOKUP(T1270,Tableau!C:E,3,0)</f>
        <v>#N/A</v>
      </c>
      <c r="R1270" s="130" t="e">
        <f>VLOOKUP(T1270,Tableau!C:G,5,0)</f>
        <v>#N/A</v>
      </c>
      <c r="S1270" s="131" t="str">
        <f t="shared" si="212"/>
        <v/>
      </c>
      <c r="T1270" s="131" t="str">
        <f t="shared" si="213"/>
        <v/>
      </c>
    </row>
    <row r="1271" spans="13:20" ht="14.25" customHeight="1" x14ac:dyDescent="0.15">
      <c r="M1271" s="129" t="str">
        <f t="shared" si="208"/>
        <v/>
      </c>
      <c r="N1271" s="129" t="str">
        <f t="shared" si="209"/>
        <v/>
      </c>
      <c r="O1271" s="129" t="e">
        <f t="shared" si="210"/>
        <v>#VALUE!</v>
      </c>
      <c r="P1271" s="130">
        <f t="shared" si="211"/>
        <v>0</v>
      </c>
      <c r="Q1271" s="130" t="e">
        <f>VLOOKUP(T1271,Tableau!C:E,3,0)</f>
        <v>#N/A</v>
      </c>
      <c r="R1271" s="130" t="e">
        <f>VLOOKUP(T1271,Tableau!C:G,5,0)</f>
        <v>#N/A</v>
      </c>
      <c r="S1271" s="131" t="str">
        <f t="shared" si="212"/>
        <v/>
      </c>
      <c r="T1271" s="131" t="str">
        <f t="shared" si="213"/>
        <v/>
      </c>
    </row>
    <row r="1272" spans="13:20" ht="14.25" customHeight="1" x14ac:dyDescent="0.15">
      <c r="M1272" s="129" t="str">
        <f t="shared" si="208"/>
        <v/>
      </c>
      <c r="N1272" s="129" t="str">
        <f t="shared" si="209"/>
        <v/>
      </c>
      <c r="O1272" s="129" t="e">
        <f t="shared" si="210"/>
        <v>#VALUE!</v>
      </c>
      <c r="P1272" s="130">
        <f t="shared" si="211"/>
        <v>0</v>
      </c>
      <c r="Q1272" s="130" t="e">
        <f>VLOOKUP(T1272,Tableau!C:E,3,0)</f>
        <v>#N/A</v>
      </c>
      <c r="R1272" s="130" t="e">
        <f>VLOOKUP(T1272,Tableau!C:G,5,0)</f>
        <v>#N/A</v>
      </c>
      <c r="S1272" s="131" t="str">
        <f t="shared" si="212"/>
        <v/>
      </c>
      <c r="T1272" s="131" t="str">
        <f t="shared" si="213"/>
        <v/>
      </c>
    </row>
    <row r="1273" spans="13:20" ht="14.25" customHeight="1" x14ac:dyDescent="0.15">
      <c r="M1273" s="129" t="str">
        <f t="shared" si="208"/>
        <v/>
      </c>
      <c r="N1273" s="129" t="str">
        <f t="shared" si="209"/>
        <v/>
      </c>
      <c r="O1273" s="129" t="e">
        <f t="shared" si="210"/>
        <v>#VALUE!</v>
      </c>
      <c r="P1273" s="130">
        <f t="shared" si="211"/>
        <v>0</v>
      </c>
      <c r="Q1273" s="130" t="e">
        <f>VLOOKUP(T1273,Tableau!C:E,3,0)</f>
        <v>#N/A</v>
      </c>
      <c r="R1273" s="130" t="e">
        <f>VLOOKUP(T1273,Tableau!C:G,5,0)</f>
        <v>#N/A</v>
      </c>
      <c r="S1273" s="131" t="str">
        <f t="shared" si="212"/>
        <v/>
      </c>
      <c r="T1273" s="131" t="str">
        <f t="shared" si="213"/>
        <v/>
      </c>
    </row>
    <row r="1274" spans="13:20" ht="14.25" customHeight="1" x14ac:dyDescent="0.15">
      <c r="M1274" s="129" t="str">
        <f t="shared" si="208"/>
        <v/>
      </c>
      <c r="N1274" s="129" t="str">
        <f t="shared" si="209"/>
        <v/>
      </c>
      <c r="O1274" s="129" t="e">
        <f t="shared" si="210"/>
        <v>#VALUE!</v>
      </c>
      <c r="P1274" s="130">
        <f t="shared" si="211"/>
        <v>0</v>
      </c>
      <c r="Q1274" s="130" t="e">
        <f>VLOOKUP(T1274,Tableau!C:E,3,0)</f>
        <v>#N/A</v>
      </c>
      <c r="R1274" s="130" t="e">
        <f>VLOOKUP(T1274,Tableau!C:G,5,0)</f>
        <v>#N/A</v>
      </c>
      <c r="S1274" s="131" t="str">
        <f t="shared" si="212"/>
        <v/>
      </c>
      <c r="T1274" s="131" t="str">
        <f t="shared" si="213"/>
        <v/>
      </c>
    </row>
    <row r="1275" spans="13:20" ht="14.25" customHeight="1" x14ac:dyDescent="0.15">
      <c r="M1275" s="123"/>
      <c r="N1275" s="129"/>
      <c r="O1275" s="129"/>
      <c r="P1275" s="130"/>
      <c r="Q1275" s="130"/>
      <c r="R1275" s="130"/>
      <c r="S1275" s="131"/>
      <c r="T1275" s="131"/>
    </row>
    <row r="1276" spans="13:20" ht="14.25" customHeight="1" x14ac:dyDescent="0.15">
      <c r="M1276" s="123"/>
      <c r="N1276" s="129"/>
      <c r="O1276" s="129"/>
      <c r="P1276" s="130"/>
      <c r="Q1276" s="130"/>
      <c r="R1276" s="130"/>
      <c r="S1276" s="131"/>
      <c r="T1276" s="131"/>
    </row>
    <row r="1277" spans="13:20" ht="14.25" customHeight="1" x14ac:dyDescent="0.15">
      <c r="M1277" s="123"/>
      <c r="N1277" s="129"/>
      <c r="O1277" s="129"/>
      <c r="P1277" s="130"/>
      <c r="Q1277" s="130"/>
      <c r="R1277" s="130"/>
      <c r="S1277" s="131"/>
      <c r="T1277" s="131"/>
    </row>
    <row r="1278" spans="13:20" ht="14.25" customHeight="1" x14ac:dyDescent="0.15">
      <c r="M1278" s="123"/>
      <c r="N1278" s="129"/>
      <c r="O1278" s="129"/>
      <c r="P1278" s="130"/>
      <c r="Q1278" s="130"/>
      <c r="R1278" s="130"/>
      <c r="S1278" s="131"/>
      <c r="T1278" s="131"/>
    </row>
    <row r="1279" spans="13:20" ht="14.25" customHeight="1" x14ac:dyDescent="0.15">
      <c r="M1279" s="123"/>
      <c r="N1279" s="129"/>
      <c r="O1279" s="129"/>
      <c r="P1279" s="130"/>
      <c r="Q1279" s="130"/>
      <c r="R1279" s="130"/>
      <c r="S1279" s="131"/>
      <c r="T1279" s="131"/>
    </row>
    <row r="1280" spans="13:20" ht="14.25" customHeight="1" x14ac:dyDescent="0.15">
      <c r="M1280" s="123"/>
      <c r="N1280" s="129"/>
      <c r="O1280" s="129"/>
      <c r="P1280" s="130"/>
      <c r="Q1280" s="130"/>
      <c r="R1280" s="130"/>
      <c r="S1280" s="131"/>
      <c r="T1280" s="131"/>
    </row>
    <row r="1281" spans="13:20" ht="14.25" customHeight="1" x14ac:dyDescent="0.15">
      <c r="M1281" s="123"/>
      <c r="N1281" s="129"/>
      <c r="O1281" s="129"/>
      <c r="P1281" s="130"/>
      <c r="Q1281" s="130"/>
      <c r="R1281" s="130"/>
      <c r="S1281" s="131"/>
      <c r="T1281" s="131"/>
    </row>
    <row r="1282" spans="13:20" ht="14.25" customHeight="1" x14ac:dyDescent="0.15">
      <c r="M1282" s="123"/>
      <c r="N1282" s="129"/>
      <c r="O1282" s="129"/>
      <c r="P1282" s="130"/>
      <c r="Q1282" s="130"/>
      <c r="R1282" s="130"/>
      <c r="S1282" s="131"/>
      <c r="T1282" s="131"/>
    </row>
    <row r="1283" spans="13:20" ht="14.25" customHeight="1" x14ac:dyDescent="0.15">
      <c r="M1283" s="123"/>
      <c r="N1283" s="129"/>
      <c r="O1283" s="129"/>
      <c r="P1283" s="130"/>
      <c r="Q1283" s="130"/>
      <c r="R1283" s="130"/>
      <c r="S1283" s="131"/>
      <c r="T1283" s="131"/>
    </row>
    <row r="1284" spans="13:20" ht="14.25" customHeight="1" x14ac:dyDescent="0.15">
      <c r="M1284" s="123"/>
      <c r="N1284" s="129"/>
      <c r="O1284" s="129"/>
      <c r="P1284" s="130"/>
      <c r="Q1284" s="130"/>
      <c r="R1284" s="130"/>
      <c r="S1284" s="131"/>
      <c r="T1284" s="131"/>
    </row>
    <row r="1285" spans="13:20" ht="14.25" customHeight="1" x14ac:dyDescent="0.15">
      <c r="M1285" s="123"/>
      <c r="N1285" s="129"/>
      <c r="O1285" s="129"/>
      <c r="P1285" s="130"/>
      <c r="Q1285" s="130"/>
      <c r="R1285" s="130"/>
      <c r="S1285" s="131"/>
      <c r="T1285" s="131"/>
    </row>
    <row r="1286" spans="13:20" ht="14.25" customHeight="1" x14ac:dyDescent="0.15">
      <c r="M1286" s="123"/>
      <c r="N1286" s="129"/>
      <c r="O1286" s="129"/>
      <c r="P1286" s="130"/>
      <c r="Q1286" s="130"/>
      <c r="R1286" s="130"/>
      <c r="S1286" s="131"/>
      <c r="T1286" s="131"/>
    </row>
    <row r="1287" spans="13:20" ht="14.25" customHeight="1" x14ac:dyDescent="0.15">
      <c r="M1287" s="123"/>
      <c r="N1287" s="129"/>
      <c r="O1287" s="129"/>
      <c r="P1287" s="130"/>
      <c r="Q1287" s="130"/>
      <c r="R1287" s="130"/>
      <c r="S1287" s="131"/>
      <c r="T1287" s="131"/>
    </row>
    <row r="1288" spans="13:20" ht="14.25" customHeight="1" x14ac:dyDescent="0.15">
      <c r="M1288" s="123"/>
      <c r="N1288" s="129"/>
      <c r="O1288" s="129"/>
      <c r="P1288" s="130"/>
      <c r="Q1288" s="130"/>
      <c r="R1288" s="130"/>
      <c r="S1288" s="131"/>
      <c r="T1288" s="131"/>
    </row>
    <row r="1289" spans="13:20" ht="14.25" customHeight="1" x14ac:dyDescent="0.15">
      <c r="M1289" s="123"/>
      <c r="N1289" s="129"/>
      <c r="O1289" s="129"/>
      <c r="P1289" s="130"/>
      <c r="Q1289" s="130"/>
      <c r="R1289" s="130"/>
      <c r="S1289" s="131"/>
      <c r="T1289" s="131"/>
    </row>
    <row r="1290" spans="13:20" ht="14.25" customHeight="1" x14ac:dyDescent="0.15">
      <c r="M1290" s="123"/>
      <c r="N1290" s="129"/>
      <c r="O1290" s="129"/>
      <c r="P1290" s="130"/>
      <c r="Q1290" s="130"/>
      <c r="R1290" s="130"/>
      <c r="S1290" s="131"/>
      <c r="T1290" s="131"/>
    </row>
    <row r="1291" spans="13:20" ht="14.25" customHeight="1" x14ac:dyDescent="0.15">
      <c r="M1291" s="123"/>
      <c r="N1291" s="129"/>
      <c r="O1291" s="129"/>
      <c r="P1291" s="130"/>
      <c r="Q1291" s="130"/>
      <c r="R1291" s="130"/>
      <c r="S1291" s="131"/>
      <c r="T1291" s="131"/>
    </row>
    <row r="1292" spans="13:20" ht="14.25" customHeight="1" x14ac:dyDescent="0.15">
      <c r="M1292" s="123"/>
      <c r="N1292" s="129"/>
      <c r="O1292" s="129"/>
      <c r="P1292" s="130"/>
      <c r="Q1292" s="130"/>
      <c r="R1292" s="130"/>
      <c r="S1292" s="131"/>
      <c r="T1292" s="131"/>
    </row>
    <row r="1293" spans="13:20" ht="14.25" customHeight="1" x14ac:dyDescent="0.15">
      <c r="M1293" s="123"/>
      <c r="N1293" s="129"/>
      <c r="O1293" s="129"/>
      <c r="P1293" s="130"/>
      <c r="Q1293" s="130"/>
      <c r="R1293" s="130"/>
      <c r="S1293" s="131"/>
      <c r="T1293" s="131"/>
    </row>
    <row r="1294" spans="13:20" ht="14.25" customHeight="1" x14ac:dyDescent="0.15">
      <c r="M1294" s="123"/>
      <c r="N1294" s="129"/>
      <c r="O1294" s="129"/>
      <c r="P1294" s="130"/>
      <c r="Q1294" s="130"/>
      <c r="R1294" s="130"/>
      <c r="S1294" s="131"/>
      <c r="T1294" s="131"/>
    </row>
    <row r="1295" spans="13:20" ht="14.25" customHeight="1" x14ac:dyDescent="0.15">
      <c r="M1295" s="123"/>
      <c r="N1295" s="129"/>
      <c r="O1295" s="129"/>
      <c r="P1295" s="130"/>
      <c r="Q1295" s="130"/>
      <c r="R1295" s="130"/>
      <c r="S1295" s="131"/>
      <c r="T1295" s="131"/>
    </row>
    <row r="1296" spans="13:20" ht="14.25" customHeight="1" x14ac:dyDescent="0.15">
      <c r="M1296" s="123"/>
      <c r="N1296" s="129"/>
      <c r="O1296" s="129"/>
      <c r="P1296" s="130"/>
      <c r="Q1296" s="130"/>
      <c r="R1296" s="130"/>
      <c r="S1296" s="131"/>
      <c r="T1296" s="131"/>
    </row>
    <row r="1297" spans="13:20" ht="14.25" customHeight="1" x14ac:dyDescent="0.15">
      <c r="M1297" s="123"/>
      <c r="N1297" s="129"/>
      <c r="O1297" s="129"/>
      <c r="P1297" s="130"/>
      <c r="Q1297" s="130"/>
      <c r="R1297" s="130"/>
      <c r="S1297" s="131"/>
      <c r="T1297" s="131"/>
    </row>
    <row r="1298" spans="13:20" ht="14.25" customHeight="1" x14ac:dyDescent="0.15">
      <c r="M1298" s="123"/>
      <c r="N1298" s="129"/>
      <c r="O1298" s="129"/>
      <c r="P1298" s="130"/>
      <c r="Q1298" s="130"/>
      <c r="R1298" s="130"/>
      <c r="S1298" s="131"/>
      <c r="T1298" s="131"/>
    </row>
    <row r="1299" spans="13:20" ht="14.25" customHeight="1" x14ac:dyDescent="0.15">
      <c r="M1299" s="123"/>
      <c r="N1299" s="129"/>
      <c r="O1299" s="129"/>
      <c r="P1299" s="130"/>
      <c r="Q1299" s="130"/>
      <c r="R1299" s="130"/>
      <c r="S1299" s="131"/>
      <c r="T1299" s="131"/>
    </row>
    <row r="1300" spans="13:20" ht="14.25" customHeight="1" x14ac:dyDescent="0.15">
      <c r="M1300" s="123"/>
      <c r="N1300" s="129"/>
      <c r="O1300" s="129"/>
      <c r="P1300" s="130"/>
      <c r="Q1300" s="130"/>
      <c r="R1300" s="130"/>
      <c r="S1300" s="131"/>
      <c r="T1300" s="131"/>
    </row>
    <row r="1301" spans="13:20" ht="14.25" customHeight="1" x14ac:dyDescent="0.15">
      <c r="M1301" s="123"/>
      <c r="N1301" s="129"/>
      <c r="O1301" s="129"/>
      <c r="P1301" s="130"/>
      <c r="Q1301" s="130"/>
      <c r="R1301" s="130"/>
      <c r="S1301" s="131"/>
      <c r="T1301" s="131"/>
    </row>
    <row r="1302" spans="13:20" ht="14.25" customHeight="1" x14ac:dyDescent="0.15">
      <c r="M1302" s="123"/>
      <c r="N1302" s="129"/>
      <c r="O1302" s="129"/>
      <c r="P1302" s="130"/>
      <c r="Q1302" s="130"/>
      <c r="R1302" s="130"/>
      <c r="S1302" s="131"/>
      <c r="T1302" s="131"/>
    </row>
    <row r="1303" spans="13:20" ht="14.25" customHeight="1" x14ac:dyDescent="0.15">
      <c r="M1303" s="123"/>
      <c r="N1303" s="129"/>
      <c r="O1303" s="129"/>
      <c r="P1303" s="130"/>
      <c r="Q1303" s="130"/>
      <c r="R1303" s="130"/>
      <c r="S1303" s="131"/>
      <c r="T1303" s="131"/>
    </row>
    <row r="1304" spans="13:20" ht="14.25" customHeight="1" x14ac:dyDescent="0.15">
      <c r="M1304" s="123"/>
      <c r="N1304" s="129"/>
      <c r="O1304" s="129"/>
      <c r="P1304" s="130"/>
      <c r="Q1304" s="130"/>
      <c r="R1304" s="130"/>
      <c r="S1304" s="131"/>
      <c r="T1304" s="131"/>
    </row>
    <row r="1305" spans="13:20" ht="14.25" customHeight="1" x14ac:dyDescent="0.15">
      <c r="M1305" s="123"/>
      <c r="N1305" s="129"/>
      <c r="O1305" s="129"/>
      <c r="P1305" s="130"/>
      <c r="Q1305" s="130"/>
      <c r="R1305" s="130"/>
      <c r="S1305" s="131"/>
      <c r="T1305" s="131"/>
    </row>
    <row r="1306" spans="13:20" ht="14.25" customHeight="1" x14ac:dyDescent="0.15">
      <c r="M1306" s="123"/>
      <c r="N1306" s="129"/>
      <c r="O1306" s="129"/>
      <c r="P1306" s="130"/>
      <c r="Q1306" s="130"/>
      <c r="R1306" s="130"/>
      <c r="S1306" s="131"/>
      <c r="T1306" s="131"/>
    </row>
    <row r="1307" spans="13:20" ht="14.25" customHeight="1" x14ac:dyDescent="0.15">
      <c r="M1307" s="123"/>
      <c r="N1307" s="129"/>
      <c r="O1307" s="129"/>
      <c r="P1307" s="130"/>
      <c r="Q1307" s="130"/>
      <c r="R1307" s="130"/>
      <c r="S1307" s="131"/>
      <c r="T1307" s="131"/>
    </row>
    <row r="1308" spans="13:20" ht="14.25" customHeight="1" x14ac:dyDescent="0.15">
      <c r="M1308" s="123"/>
      <c r="N1308" s="129"/>
      <c r="O1308" s="129"/>
      <c r="P1308" s="130"/>
      <c r="Q1308" s="130"/>
      <c r="R1308" s="130"/>
      <c r="S1308" s="131"/>
      <c r="T1308" s="131"/>
    </row>
    <row r="1309" spans="13:20" ht="14.25" customHeight="1" x14ac:dyDescent="0.15">
      <c r="M1309" s="123"/>
      <c r="N1309" s="129"/>
      <c r="O1309" s="129"/>
      <c r="P1309" s="130"/>
      <c r="Q1309" s="130"/>
      <c r="R1309" s="130"/>
      <c r="S1309" s="131"/>
      <c r="T1309" s="131"/>
    </row>
    <row r="1310" spans="13:20" ht="14.25" customHeight="1" x14ac:dyDescent="0.15">
      <c r="M1310" s="123"/>
      <c r="N1310" s="129"/>
      <c r="O1310" s="129"/>
      <c r="P1310" s="130"/>
      <c r="Q1310" s="130"/>
      <c r="R1310" s="130"/>
      <c r="S1310" s="131"/>
      <c r="T1310" s="131"/>
    </row>
    <row r="1311" spans="13:20" ht="14.25" customHeight="1" x14ac:dyDescent="0.15">
      <c r="M1311" s="123"/>
      <c r="N1311" s="129"/>
      <c r="O1311" s="129"/>
      <c r="P1311" s="130"/>
      <c r="Q1311" s="130"/>
      <c r="R1311" s="130"/>
      <c r="S1311" s="131"/>
      <c r="T1311" s="131"/>
    </row>
    <row r="1312" spans="13:20" ht="14.25" customHeight="1" x14ac:dyDescent="0.15">
      <c r="M1312" s="123"/>
      <c r="N1312" s="129"/>
      <c r="O1312" s="129"/>
      <c r="P1312" s="130"/>
      <c r="Q1312" s="130"/>
      <c r="R1312" s="130"/>
      <c r="S1312" s="131"/>
      <c r="T1312" s="131"/>
    </row>
    <row r="1313" spans="13:20" ht="14.25" customHeight="1" x14ac:dyDescent="0.15">
      <c r="M1313" s="123"/>
      <c r="N1313" s="129"/>
      <c r="O1313" s="129"/>
      <c r="P1313" s="130"/>
      <c r="Q1313" s="130"/>
      <c r="R1313" s="130"/>
      <c r="S1313" s="131"/>
      <c r="T1313" s="131"/>
    </row>
    <row r="1314" spans="13:20" ht="14.25" customHeight="1" x14ac:dyDescent="0.15">
      <c r="M1314" s="123"/>
      <c r="N1314" s="129"/>
      <c r="O1314" s="129"/>
      <c r="P1314" s="130"/>
      <c r="Q1314" s="130"/>
      <c r="R1314" s="130"/>
      <c r="S1314" s="131"/>
      <c r="T1314" s="131"/>
    </row>
    <row r="1315" spans="13:20" ht="14.25" customHeight="1" x14ac:dyDescent="0.15">
      <c r="M1315" s="123"/>
      <c r="N1315" s="129"/>
      <c r="O1315" s="129"/>
      <c r="P1315" s="130"/>
      <c r="Q1315" s="130"/>
      <c r="R1315" s="130"/>
      <c r="S1315" s="131"/>
      <c r="T1315" s="131"/>
    </row>
    <row r="1316" spans="13:20" ht="14.25" customHeight="1" x14ac:dyDescent="0.15">
      <c r="M1316" s="123"/>
      <c r="N1316" s="129"/>
      <c r="O1316" s="129"/>
      <c r="P1316" s="130"/>
      <c r="Q1316" s="130"/>
      <c r="R1316" s="130"/>
      <c r="S1316" s="131"/>
      <c r="T1316" s="131"/>
    </row>
    <row r="1317" spans="13:20" ht="14.25" customHeight="1" x14ac:dyDescent="0.15">
      <c r="M1317" s="123"/>
      <c r="N1317" s="129"/>
      <c r="O1317" s="129"/>
      <c r="P1317" s="130"/>
      <c r="Q1317" s="130"/>
      <c r="R1317" s="130"/>
      <c r="S1317" s="131"/>
      <c r="T1317" s="131"/>
    </row>
    <row r="1318" spans="13:20" ht="14.25" customHeight="1" x14ac:dyDescent="0.15">
      <c r="M1318" s="123"/>
      <c r="N1318" s="129"/>
      <c r="O1318" s="129"/>
      <c r="P1318" s="130"/>
      <c r="Q1318" s="130"/>
      <c r="R1318" s="130"/>
      <c r="S1318" s="131"/>
      <c r="T1318" s="131"/>
    </row>
    <row r="1319" spans="13:20" ht="14.25" customHeight="1" x14ac:dyDescent="0.15">
      <c r="M1319" s="123"/>
      <c r="N1319" s="129"/>
      <c r="O1319" s="129"/>
      <c r="P1319" s="130"/>
      <c r="Q1319" s="130"/>
      <c r="R1319" s="130"/>
      <c r="S1319" s="131"/>
      <c r="T1319" s="131"/>
    </row>
    <row r="1320" spans="13:20" ht="14.25" customHeight="1" x14ac:dyDescent="0.15">
      <c r="M1320" s="123"/>
      <c r="N1320" s="129"/>
      <c r="O1320" s="129"/>
      <c r="P1320" s="130"/>
      <c r="Q1320" s="130"/>
      <c r="R1320" s="130"/>
      <c r="S1320" s="131"/>
      <c r="T1320" s="131"/>
    </row>
    <row r="1321" spans="13:20" ht="14.25" customHeight="1" x14ac:dyDescent="0.15">
      <c r="M1321" s="123"/>
      <c r="N1321" s="129"/>
      <c r="O1321" s="129"/>
      <c r="P1321" s="130"/>
      <c r="Q1321" s="130"/>
      <c r="R1321" s="130"/>
      <c r="S1321" s="131"/>
      <c r="T1321" s="131"/>
    </row>
    <row r="1322" spans="13:20" ht="14.25" customHeight="1" x14ac:dyDescent="0.15">
      <c r="M1322" s="123"/>
      <c r="N1322" s="129"/>
      <c r="O1322" s="129"/>
      <c r="P1322" s="130"/>
      <c r="Q1322" s="130"/>
      <c r="R1322" s="130"/>
      <c r="S1322" s="131"/>
      <c r="T1322" s="131"/>
    </row>
    <row r="1323" spans="13:20" ht="14.25" customHeight="1" x14ac:dyDescent="0.15">
      <c r="M1323" s="123"/>
      <c r="N1323" s="129"/>
      <c r="O1323" s="129"/>
      <c r="P1323" s="130"/>
      <c r="Q1323" s="130"/>
      <c r="R1323" s="130"/>
      <c r="S1323" s="131"/>
      <c r="T1323" s="131"/>
    </row>
    <row r="1324" spans="13:20" ht="14.25" customHeight="1" x14ac:dyDescent="0.15">
      <c r="M1324" s="123"/>
      <c r="N1324" s="129"/>
      <c r="O1324" s="129"/>
      <c r="P1324" s="130"/>
      <c r="Q1324" s="130"/>
      <c r="R1324" s="130"/>
      <c r="S1324" s="131"/>
      <c r="T1324" s="131"/>
    </row>
    <row r="1325" spans="13:20" ht="14.25" customHeight="1" x14ac:dyDescent="0.15">
      <c r="M1325" s="123"/>
      <c r="N1325" s="129"/>
      <c r="O1325" s="129"/>
      <c r="P1325" s="130"/>
      <c r="Q1325" s="130"/>
      <c r="R1325" s="130"/>
      <c r="S1325" s="131"/>
      <c r="T1325" s="131"/>
    </row>
    <row r="1326" spans="13:20" ht="14.25" customHeight="1" x14ac:dyDescent="0.15">
      <c r="M1326" s="123"/>
      <c r="N1326" s="129"/>
      <c r="O1326" s="129"/>
      <c r="P1326" s="130"/>
      <c r="Q1326" s="130"/>
      <c r="R1326" s="130"/>
      <c r="S1326" s="131"/>
      <c r="T1326" s="131"/>
    </row>
    <row r="1327" spans="13:20" ht="14.25" customHeight="1" x14ac:dyDescent="0.15">
      <c r="M1327" s="123"/>
      <c r="N1327" s="129"/>
      <c r="O1327" s="129"/>
      <c r="P1327" s="130"/>
      <c r="Q1327" s="130"/>
      <c r="R1327" s="130"/>
      <c r="S1327" s="131"/>
      <c r="T1327" s="131"/>
    </row>
    <row r="1328" spans="13:20" ht="14.25" customHeight="1" x14ac:dyDescent="0.15">
      <c r="M1328" s="123"/>
      <c r="N1328" s="129"/>
      <c r="O1328" s="129"/>
      <c r="P1328" s="130"/>
      <c r="Q1328" s="130"/>
      <c r="R1328" s="130"/>
      <c r="S1328" s="131"/>
      <c r="T1328" s="131"/>
    </row>
    <row r="1329" spans="13:20" ht="14.25" customHeight="1" x14ac:dyDescent="0.15">
      <c r="M1329" s="123"/>
      <c r="N1329" s="129"/>
      <c r="O1329" s="129"/>
      <c r="P1329" s="130"/>
      <c r="Q1329" s="130"/>
      <c r="R1329" s="130"/>
      <c r="S1329" s="131"/>
      <c r="T1329" s="131"/>
    </row>
    <row r="1330" spans="13:20" ht="14.25" customHeight="1" x14ac:dyDescent="0.15">
      <c r="M1330" s="123"/>
      <c r="N1330" s="129"/>
      <c r="O1330" s="129"/>
      <c r="P1330" s="130"/>
      <c r="Q1330" s="130"/>
      <c r="R1330" s="130"/>
      <c r="S1330" s="131"/>
      <c r="T1330" s="131"/>
    </row>
    <row r="1331" spans="13:20" ht="14.25" customHeight="1" x14ac:dyDescent="0.15">
      <c r="M1331" s="123"/>
      <c r="N1331" s="129"/>
      <c r="O1331" s="129"/>
      <c r="P1331" s="130"/>
      <c r="Q1331" s="130"/>
      <c r="R1331" s="130"/>
      <c r="S1331" s="131"/>
      <c r="T1331" s="131"/>
    </row>
    <row r="1332" spans="13:20" ht="14.25" customHeight="1" x14ac:dyDescent="0.15">
      <c r="M1332" s="123"/>
      <c r="N1332" s="129"/>
      <c r="O1332" s="129"/>
      <c r="P1332" s="130"/>
      <c r="Q1332" s="130"/>
      <c r="R1332" s="130"/>
      <c r="S1332" s="131"/>
      <c r="T1332" s="131"/>
    </row>
    <row r="1333" spans="13:20" ht="14.25" customHeight="1" x14ac:dyDescent="0.15">
      <c r="M1333" s="123"/>
      <c r="N1333" s="129"/>
      <c r="O1333" s="129"/>
      <c r="P1333" s="130"/>
      <c r="Q1333" s="130"/>
      <c r="R1333" s="130"/>
      <c r="S1333" s="131"/>
      <c r="T1333" s="131"/>
    </row>
    <row r="1334" spans="13:20" ht="14.25" customHeight="1" x14ac:dyDescent="0.15">
      <c r="M1334" s="123"/>
      <c r="N1334" s="129"/>
      <c r="O1334" s="129"/>
      <c r="P1334" s="130"/>
      <c r="Q1334" s="130"/>
      <c r="R1334" s="130"/>
      <c r="S1334" s="131"/>
      <c r="T1334" s="131"/>
    </row>
    <row r="1335" spans="13:20" ht="14.25" customHeight="1" x14ac:dyDescent="0.15">
      <c r="M1335" s="123"/>
      <c r="N1335" s="129"/>
      <c r="O1335" s="129"/>
      <c r="P1335" s="130"/>
      <c r="Q1335" s="130"/>
      <c r="R1335" s="130"/>
      <c r="S1335" s="131"/>
      <c r="T1335" s="131"/>
    </row>
    <row r="1336" spans="13:20" ht="14.25" customHeight="1" x14ac:dyDescent="0.15">
      <c r="M1336" s="123"/>
      <c r="N1336" s="129"/>
      <c r="O1336" s="129"/>
      <c r="P1336" s="130"/>
      <c r="Q1336" s="130"/>
      <c r="R1336" s="130"/>
      <c r="S1336" s="131"/>
      <c r="T1336" s="131"/>
    </row>
    <row r="1337" spans="13:20" ht="14.25" customHeight="1" x14ac:dyDescent="0.15">
      <c r="M1337" s="123"/>
      <c r="N1337" s="129"/>
      <c r="O1337" s="129"/>
      <c r="P1337" s="130"/>
      <c r="Q1337" s="130"/>
      <c r="R1337" s="130"/>
      <c r="S1337" s="131"/>
      <c r="T1337" s="131"/>
    </row>
    <row r="1338" spans="13:20" ht="14.25" customHeight="1" x14ac:dyDescent="0.15">
      <c r="M1338" s="123"/>
      <c r="N1338" s="129"/>
      <c r="O1338" s="129"/>
      <c r="P1338" s="130"/>
      <c r="Q1338" s="130"/>
      <c r="R1338" s="130"/>
      <c r="S1338" s="131"/>
      <c r="T1338" s="131"/>
    </row>
    <row r="1339" spans="13:20" ht="14.25" customHeight="1" x14ac:dyDescent="0.15">
      <c r="M1339" s="123"/>
      <c r="N1339" s="129"/>
      <c r="O1339" s="129"/>
      <c r="P1339" s="130"/>
      <c r="Q1339" s="130"/>
      <c r="R1339" s="130"/>
      <c r="S1339" s="131"/>
      <c r="T1339" s="131"/>
    </row>
    <row r="1340" spans="13:20" ht="14.25" customHeight="1" x14ac:dyDescent="0.15">
      <c r="M1340" s="123"/>
      <c r="N1340" s="129"/>
      <c r="O1340" s="129"/>
      <c r="P1340" s="130"/>
      <c r="Q1340" s="130"/>
      <c r="R1340" s="130"/>
      <c r="S1340" s="131"/>
      <c r="T1340" s="131"/>
    </row>
    <row r="1341" spans="13:20" ht="14.25" customHeight="1" x14ac:dyDescent="0.15">
      <c r="M1341" s="123"/>
      <c r="N1341" s="129"/>
      <c r="O1341" s="129"/>
      <c r="P1341" s="130"/>
      <c r="Q1341" s="130"/>
      <c r="R1341" s="130"/>
      <c r="S1341" s="131"/>
      <c r="T1341" s="131"/>
    </row>
    <row r="1342" spans="13:20" ht="14.25" customHeight="1" x14ac:dyDescent="0.15">
      <c r="M1342" s="123"/>
      <c r="N1342" s="129"/>
      <c r="O1342" s="129"/>
      <c r="P1342" s="130"/>
      <c r="Q1342" s="130"/>
      <c r="R1342" s="130"/>
      <c r="S1342" s="131"/>
      <c r="T1342" s="131"/>
    </row>
    <row r="1343" spans="13:20" ht="14.25" customHeight="1" x14ac:dyDescent="0.15">
      <c r="M1343" s="123"/>
      <c r="N1343" s="129"/>
      <c r="O1343" s="129"/>
      <c r="P1343" s="130"/>
      <c r="Q1343" s="130"/>
      <c r="R1343" s="130"/>
      <c r="S1343" s="131"/>
      <c r="T1343" s="131"/>
    </row>
    <row r="1344" spans="13:20" ht="14.25" customHeight="1" x14ac:dyDescent="0.15">
      <c r="M1344" s="123"/>
      <c r="N1344" s="129"/>
      <c r="O1344" s="129"/>
      <c r="P1344" s="130"/>
      <c r="Q1344" s="130"/>
      <c r="R1344" s="130"/>
      <c r="S1344" s="131"/>
      <c r="T1344" s="131"/>
    </row>
    <row r="1345" spans="13:20" ht="14.25" customHeight="1" x14ac:dyDescent="0.15">
      <c r="M1345" s="123"/>
      <c r="N1345" s="129"/>
      <c r="O1345" s="129"/>
      <c r="P1345" s="130"/>
      <c r="Q1345" s="130"/>
      <c r="R1345" s="130"/>
      <c r="S1345" s="131"/>
      <c r="T1345" s="131"/>
    </row>
    <row r="1346" spans="13:20" ht="14.25" customHeight="1" x14ac:dyDescent="0.15">
      <c r="M1346" s="123"/>
      <c r="N1346" s="129"/>
      <c r="O1346" s="129"/>
      <c r="P1346" s="130"/>
      <c r="Q1346" s="130"/>
      <c r="R1346" s="130"/>
      <c r="S1346" s="131"/>
      <c r="T1346" s="131"/>
    </row>
    <row r="1347" spans="13:20" ht="14.25" customHeight="1" x14ac:dyDescent="0.15">
      <c r="M1347" s="123"/>
      <c r="N1347" s="129"/>
      <c r="O1347" s="129"/>
      <c r="P1347" s="130"/>
      <c r="Q1347" s="130"/>
      <c r="R1347" s="130"/>
      <c r="S1347" s="131"/>
      <c r="T1347" s="131"/>
    </row>
    <row r="1348" spans="13:20" ht="14.25" customHeight="1" x14ac:dyDescent="0.15">
      <c r="M1348" s="123"/>
      <c r="N1348" s="129"/>
      <c r="O1348" s="129"/>
      <c r="P1348" s="130"/>
      <c r="Q1348" s="130"/>
      <c r="R1348" s="130"/>
      <c r="S1348" s="131"/>
      <c r="T1348" s="131"/>
    </row>
    <row r="1349" spans="13:20" ht="14.25" customHeight="1" x14ac:dyDescent="0.15">
      <c r="M1349" s="123"/>
      <c r="N1349" s="129"/>
      <c r="O1349" s="129"/>
      <c r="P1349" s="130"/>
      <c r="Q1349" s="130"/>
      <c r="R1349" s="130"/>
      <c r="S1349" s="131"/>
      <c r="T1349" s="131"/>
    </row>
    <row r="1350" spans="13:20" ht="14.25" customHeight="1" x14ac:dyDescent="0.15">
      <c r="M1350" s="123"/>
      <c r="N1350" s="129"/>
      <c r="O1350" s="129"/>
      <c r="P1350" s="130"/>
      <c r="Q1350" s="130"/>
      <c r="R1350" s="130"/>
      <c r="S1350" s="131"/>
      <c r="T1350" s="131"/>
    </row>
    <row r="1351" spans="13:20" ht="14.25" customHeight="1" x14ac:dyDescent="0.15">
      <c r="M1351" s="123"/>
      <c r="N1351" s="129"/>
      <c r="O1351" s="129"/>
      <c r="P1351" s="130"/>
      <c r="Q1351" s="130"/>
      <c r="R1351" s="130"/>
      <c r="S1351" s="131"/>
      <c r="T1351" s="131"/>
    </row>
    <row r="1352" spans="13:20" ht="14.25" customHeight="1" x14ac:dyDescent="0.15">
      <c r="M1352" s="123"/>
      <c r="N1352" s="129"/>
      <c r="O1352" s="129"/>
      <c r="P1352" s="130"/>
      <c r="Q1352" s="130"/>
      <c r="R1352" s="130"/>
      <c r="S1352" s="131"/>
      <c r="T1352" s="131"/>
    </row>
    <row r="1353" spans="13:20" ht="14.25" customHeight="1" x14ac:dyDescent="0.15">
      <c r="M1353" s="123"/>
      <c r="N1353" s="129"/>
      <c r="O1353" s="129"/>
      <c r="P1353" s="130"/>
      <c r="Q1353" s="130"/>
      <c r="R1353" s="130"/>
      <c r="S1353" s="131"/>
      <c r="T1353" s="131"/>
    </row>
    <row r="1354" spans="13:20" ht="14.25" customHeight="1" x14ac:dyDescent="0.15">
      <c r="M1354" s="123"/>
      <c r="N1354" s="129"/>
      <c r="O1354" s="129"/>
      <c r="P1354" s="130"/>
      <c r="Q1354" s="130"/>
      <c r="R1354" s="130"/>
      <c r="S1354" s="131"/>
      <c r="T1354" s="131"/>
    </row>
    <row r="1355" spans="13:20" ht="14.25" customHeight="1" x14ac:dyDescent="0.15">
      <c r="M1355" s="123"/>
      <c r="N1355" s="129"/>
      <c r="O1355" s="129"/>
      <c r="P1355" s="130"/>
      <c r="Q1355" s="130"/>
      <c r="R1355" s="130"/>
      <c r="S1355" s="131"/>
      <c r="T1355" s="131"/>
    </row>
    <row r="1356" spans="13:20" ht="14.25" customHeight="1" x14ac:dyDescent="0.15">
      <c r="M1356" s="123"/>
      <c r="N1356" s="129"/>
      <c r="O1356" s="129"/>
      <c r="P1356" s="130"/>
      <c r="Q1356" s="130"/>
      <c r="R1356" s="130"/>
      <c r="S1356" s="131"/>
      <c r="T1356" s="131"/>
    </row>
    <row r="1357" spans="13:20" ht="14.25" customHeight="1" x14ac:dyDescent="0.15">
      <c r="M1357" s="123"/>
      <c r="N1357" s="129"/>
      <c r="O1357" s="129"/>
      <c r="P1357" s="130"/>
      <c r="Q1357" s="130"/>
      <c r="R1357" s="130"/>
      <c r="S1357" s="131"/>
      <c r="T1357" s="131"/>
    </row>
    <row r="1358" spans="13:20" ht="14.25" customHeight="1" x14ac:dyDescent="0.15">
      <c r="M1358" s="123"/>
      <c r="N1358" s="129"/>
      <c r="O1358" s="129"/>
      <c r="P1358" s="130"/>
      <c r="Q1358" s="130"/>
      <c r="R1358" s="130"/>
      <c r="S1358" s="131"/>
      <c r="T1358" s="131"/>
    </row>
    <row r="1359" spans="13:20" ht="14.25" customHeight="1" x14ac:dyDescent="0.15">
      <c r="M1359" s="123"/>
      <c r="N1359" s="129"/>
      <c r="O1359" s="129"/>
      <c r="P1359" s="130"/>
      <c r="Q1359" s="130"/>
      <c r="R1359" s="130"/>
      <c r="S1359" s="131"/>
      <c r="T1359" s="131"/>
    </row>
    <row r="1360" spans="13:20" ht="14.25" customHeight="1" x14ac:dyDescent="0.15">
      <c r="M1360" s="123"/>
      <c r="N1360" s="129"/>
      <c r="O1360" s="129"/>
      <c r="P1360" s="130"/>
      <c r="Q1360" s="130"/>
      <c r="R1360" s="130"/>
      <c r="S1360" s="131"/>
      <c r="T1360" s="131"/>
    </row>
    <row r="1361" spans="13:20" ht="14.25" customHeight="1" x14ac:dyDescent="0.15">
      <c r="M1361" s="123"/>
      <c r="N1361" s="129"/>
      <c r="O1361" s="129"/>
      <c r="P1361" s="130"/>
      <c r="Q1361" s="130"/>
      <c r="R1361" s="130"/>
      <c r="S1361" s="131"/>
      <c r="T1361" s="131"/>
    </row>
    <row r="1362" spans="13:20" ht="14.25" customHeight="1" x14ac:dyDescent="0.15">
      <c r="M1362" s="123"/>
      <c r="N1362" s="129"/>
      <c r="O1362" s="129"/>
      <c r="P1362" s="130"/>
      <c r="Q1362" s="130"/>
      <c r="R1362" s="130"/>
      <c r="S1362" s="131"/>
      <c r="T1362" s="131"/>
    </row>
    <row r="1363" spans="13:20" ht="14.25" customHeight="1" x14ac:dyDescent="0.15">
      <c r="M1363" s="123"/>
      <c r="N1363" s="129"/>
      <c r="O1363" s="129"/>
      <c r="P1363" s="130"/>
      <c r="Q1363" s="130"/>
      <c r="R1363" s="130"/>
      <c r="S1363" s="131"/>
      <c r="T1363" s="131"/>
    </row>
    <row r="1364" spans="13:20" ht="14.25" customHeight="1" x14ac:dyDescent="0.15">
      <c r="M1364" s="123"/>
      <c r="N1364" s="129"/>
      <c r="O1364" s="129"/>
      <c r="P1364" s="130"/>
      <c r="Q1364" s="130"/>
      <c r="R1364" s="130"/>
      <c r="S1364" s="131"/>
      <c r="T1364" s="131"/>
    </row>
    <row r="1365" spans="13:20" ht="14.25" customHeight="1" x14ac:dyDescent="0.15">
      <c r="M1365" s="123"/>
      <c r="N1365" s="129"/>
      <c r="O1365" s="129"/>
      <c r="P1365" s="130"/>
      <c r="Q1365" s="130"/>
      <c r="R1365" s="130"/>
      <c r="S1365" s="131"/>
      <c r="T1365" s="131"/>
    </row>
    <row r="1366" spans="13:20" ht="14.25" customHeight="1" x14ac:dyDescent="0.15">
      <c r="M1366" s="123"/>
      <c r="N1366" s="129"/>
      <c r="O1366" s="129"/>
      <c r="P1366" s="130"/>
      <c r="Q1366" s="130"/>
      <c r="R1366" s="130"/>
      <c r="S1366" s="131"/>
      <c r="T1366" s="131"/>
    </row>
    <row r="1367" spans="13:20" ht="14.25" customHeight="1" x14ac:dyDescent="0.15">
      <c r="M1367" s="123"/>
      <c r="N1367" s="129"/>
      <c r="O1367" s="129"/>
      <c r="P1367" s="130"/>
      <c r="Q1367" s="130"/>
      <c r="R1367" s="130"/>
      <c r="S1367" s="131"/>
      <c r="T1367" s="131"/>
    </row>
    <row r="1368" spans="13:20" ht="14.25" customHeight="1" x14ac:dyDescent="0.15">
      <c r="M1368" s="123"/>
      <c r="N1368" s="129"/>
      <c r="O1368" s="129"/>
      <c r="P1368" s="130"/>
      <c r="Q1368" s="130"/>
      <c r="R1368" s="130"/>
      <c r="S1368" s="131"/>
      <c r="T1368" s="131"/>
    </row>
    <row r="1369" spans="13:20" ht="14.25" customHeight="1" x14ac:dyDescent="0.15">
      <c r="M1369" s="123"/>
      <c r="N1369" s="129"/>
      <c r="O1369" s="129"/>
      <c r="P1369" s="130"/>
      <c r="Q1369" s="130"/>
      <c r="R1369" s="130"/>
      <c r="S1369" s="131"/>
      <c r="T1369" s="131"/>
    </row>
    <row r="1370" spans="13:20" ht="14.25" customHeight="1" x14ac:dyDescent="0.15">
      <c r="M1370" s="123"/>
      <c r="N1370" s="129"/>
      <c r="O1370" s="129"/>
      <c r="P1370" s="130"/>
      <c r="Q1370" s="130"/>
      <c r="R1370" s="130"/>
      <c r="S1370" s="131"/>
      <c r="T1370" s="131"/>
    </row>
    <row r="1371" spans="13:20" ht="14.25" customHeight="1" x14ac:dyDescent="0.15">
      <c r="M1371" s="123"/>
      <c r="N1371" s="129"/>
      <c r="O1371" s="129"/>
      <c r="P1371" s="130"/>
      <c r="Q1371" s="130"/>
      <c r="R1371" s="130"/>
      <c r="S1371" s="131"/>
      <c r="T1371" s="131"/>
    </row>
    <row r="1372" spans="13:20" ht="14.25" customHeight="1" x14ac:dyDescent="0.15">
      <c r="M1372" s="123"/>
      <c r="N1372" s="129"/>
      <c r="O1372" s="129"/>
      <c r="P1372" s="130"/>
      <c r="Q1372" s="130"/>
      <c r="R1372" s="130"/>
      <c r="S1372" s="131"/>
      <c r="T1372" s="131"/>
    </row>
    <row r="1373" spans="13:20" ht="14.25" customHeight="1" x14ac:dyDescent="0.15">
      <c r="M1373" s="123"/>
      <c r="N1373" s="129"/>
      <c r="O1373" s="129"/>
      <c r="P1373" s="130"/>
      <c r="Q1373" s="130"/>
      <c r="R1373" s="130"/>
      <c r="S1373" s="131"/>
      <c r="T1373" s="131"/>
    </row>
    <row r="1374" spans="13:20" ht="14.25" customHeight="1" x14ac:dyDescent="0.15">
      <c r="M1374" s="123"/>
      <c r="N1374" s="129"/>
      <c r="O1374" s="129"/>
      <c r="P1374" s="130"/>
      <c r="Q1374" s="130"/>
      <c r="R1374" s="130"/>
      <c r="S1374" s="131"/>
      <c r="T1374" s="131"/>
    </row>
    <row r="1375" spans="13:20" ht="14.25" customHeight="1" x14ac:dyDescent="0.15">
      <c r="M1375" s="123"/>
      <c r="N1375" s="129"/>
      <c r="O1375" s="129"/>
      <c r="P1375" s="130"/>
      <c r="Q1375" s="130"/>
      <c r="R1375" s="130"/>
      <c r="S1375" s="131"/>
      <c r="T1375" s="131"/>
    </row>
    <row r="1376" spans="13:20" ht="14.25" customHeight="1" x14ac:dyDescent="0.15">
      <c r="M1376" s="123"/>
      <c r="N1376" s="129"/>
      <c r="O1376" s="129"/>
      <c r="P1376" s="130"/>
      <c r="Q1376" s="130"/>
      <c r="R1376" s="130"/>
      <c r="S1376" s="131"/>
      <c r="T1376" s="131"/>
    </row>
    <row r="1377" spans="13:20" ht="14.25" customHeight="1" x14ac:dyDescent="0.15">
      <c r="M1377" s="123"/>
      <c r="N1377" s="129"/>
      <c r="O1377" s="129"/>
      <c r="P1377" s="130"/>
      <c r="Q1377" s="130"/>
      <c r="R1377" s="130"/>
      <c r="S1377" s="131"/>
      <c r="T1377" s="131"/>
    </row>
    <row r="1378" spans="13:20" ht="14.25" customHeight="1" x14ac:dyDescent="0.15">
      <c r="M1378" s="123"/>
      <c r="N1378" s="129"/>
      <c r="O1378" s="129"/>
      <c r="P1378" s="130"/>
      <c r="Q1378" s="130"/>
      <c r="R1378" s="130"/>
      <c r="S1378" s="131"/>
      <c r="T1378" s="131"/>
    </row>
    <row r="1379" spans="13:20" ht="14.25" customHeight="1" x14ac:dyDescent="0.15">
      <c r="M1379" s="123"/>
      <c r="N1379" s="129"/>
      <c r="O1379" s="129"/>
      <c r="P1379" s="130"/>
      <c r="Q1379" s="130"/>
      <c r="R1379" s="130"/>
      <c r="S1379" s="131"/>
      <c r="T1379" s="131"/>
    </row>
    <row r="1380" spans="13:20" ht="14.25" customHeight="1" x14ac:dyDescent="0.15">
      <c r="M1380" s="123"/>
      <c r="N1380" s="129"/>
      <c r="O1380" s="129"/>
      <c r="P1380" s="130"/>
      <c r="Q1380" s="130"/>
      <c r="R1380" s="130"/>
      <c r="S1380" s="131"/>
      <c r="T1380" s="131"/>
    </row>
    <row r="1381" spans="13:20" ht="14.25" customHeight="1" x14ac:dyDescent="0.15">
      <c r="M1381" s="123"/>
      <c r="N1381" s="129"/>
      <c r="O1381" s="129"/>
      <c r="P1381" s="130"/>
      <c r="Q1381" s="130"/>
      <c r="R1381" s="130"/>
      <c r="S1381" s="131"/>
      <c r="T1381" s="131"/>
    </row>
    <row r="1382" spans="13:20" ht="14.25" customHeight="1" x14ac:dyDescent="0.15">
      <c r="M1382" s="123"/>
      <c r="N1382" s="129"/>
      <c r="O1382" s="129"/>
      <c r="P1382" s="130"/>
      <c r="Q1382" s="130"/>
      <c r="R1382" s="130"/>
      <c r="S1382" s="131"/>
      <c r="T1382" s="131"/>
    </row>
    <row r="1383" spans="13:20" ht="14.25" customHeight="1" x14ac:dyDescent="0.15">
      <c r="M1383" s="123"/>
      <c r="N1383" s="129"/>
      <c r="O1383" s="129"/>
      <c r="P1383" s="130"/>
      <c r="Q1383" s="130"/>
      <c r="R1383" s="130"/>
      <c r="S1383" s="131"/>
      <c r="T1383" s="131"/>
    </row>
    <row r="1384" spans="13:20" ht="14.25" customHeight="1" x14ac:dyDescent="0.15">
      <c r="M1384" s="123"/>
      <c r="N1384" s="129"/>
      <c r="O1384" s="129"/>
      <c r="P1384" s="130"/>
      <c r="Q1384" s="130"/>
      <c r="R1384" s="130"/>
      <c r="S1384" s="131"/>
      <c r="T1384" s="131"/>
    </row>
    <row r="1385" spans="13:20" ht="14.25" customHeight="1" x14ac:dyDescent="0.15">
      <c r="M1385" s="123"/>
      <c r="N1385" s="129"/>
      <c r="O1385" s="129"/>
      <c r="P1385" s="130"/>
      <c r="Q1385" s="130"/>
      <c r="R1385" s="130"/>
      <c r="S1385" s="131"/>
      <c r="T1385" s="131"/>
    </row>
    <row r="1386" spans="13:20" ht="14.25" customHeight="1" x14ac:dyDescent="0.15">
      <c r="M1386" s="123"/>
      <c r="N1386" s="129"/>
      <c r="O1386" s="129"/>
      <c r="P1386" s="130"/>
      <c r="Q1386" s="130"/>
      <c r="R1386" s="130"/>
      <c r="S1386" s="131"/>
      <c r="T1386" s="131"/>
    </row>
    <row r="1387" spans="13:20" ht="14.25" customHeight="1" x14ac:dyDescent="0.15">
      <c r="M1387" s="123"/>
      <c r="N1387" s="129"/>
      <c r="O1387" s="129"/>
      <c r="P1387" s="130"/>
      <c r="Q1387" s="130"/>
      <c r="R1387" s="130"/>
      <c r="S1387" s="131"/>
      <c r="T1387" s="131"/>
    </row>
    <row r="1388" spans="13:20" ht="14.25" customHeight="1" x14ac:dyDescent="0.15">
      <c r="M1388" s="123"/>
      <c r="N1388" s="129"/>
      <c r="O1388" s="129"/>
      <c r="P1388" s="130"/>
      <c r="Q1388" s="130"/>
      <c r="R1388" s="130"/>
      <c r="S1388" s="131"/>
      <c r="T1388" s="131"/>
    </row>
    <row r="1389" spans="13:20" ht="14.25" customHeight="1" x14ac:dyDescent="0.15">
      <c r="M1389" s="123"/>
      <c r="N1389" s="129"/>
      <c r="O1389" s="129"/>
      <c r="P1389" s="130"/>
      <c r="Q1389" s="130"/>
      <c r="R1389" s="130"/>
      <c r="S1389" s="131"/>
      <c r="T1389" s="131"/>
    </row>
    <row r="1390" spans="13:20" ht="14.25" customHeight="1" x14ac:dyDescent="0.15">
      <c r="M1390" s="123"/>
      <c r="N1390" s="129"/>
      <c r="O1390" s="129"/>
      <c r="P1390" s="130"/>
      <c r="Q1390" s="130"/>
      <c r="R1390" s="130"/>
      <c r="S1390" s="131"/>
      <c r="T1390" s="131"/>
    </row>
    <row r="1391" spans="13:20" ht="14.25" customHeight="1" x14ac:dyDescent="0.15">
      <c r="M1391" s="123"/>
      <c r="N1391" s="129"/>
      <c r="O1391" s="129"/>
      <c r="P1391" s="130"/>
      <c r="Q1391" s="130"/>
      <c r="R1391" s="130"/>
      <c r="S1391" s="131"/>
      <c r="T1391" s="131"/>
    </row>
    <row r="1392" spans="13:20" ht="14.25" customHeight="1" x14ac:dyDescent="0.15">
      <c r="M1392" s="123"/>
      <c r="N1392" s="129"/>
      <c r="O1392" s="129"/>
      <c r="P1392" s="130"/>
      <c r="Q1392" s="130"/>
      <c r="R1392" s="130"/>
      <c r="S1392" s="131"/>
      <c r="T1392" s="131"/>
    </row>
    <row r="1393" spans="13:20" ht="14.25" customHeight="1" x14ac:dyDescent="0.15">
      <c r="M1393" s="123"/>
      <c r="N1393" s="129"/>
      <c r="O1393" s="129"/>
      <c r="P1393" s="130"/>
      <c r="Q1393" s="130"/>
      <c r="R1393" s="130"/>
      <c r="S1393" s="131"/>
      <c r="T1393" s="131"/>
    </row>
    <row r="1394" spans="13:20" ht="14.25" customHeight="1" x14ac:dyDescent="0.15">
      <c r="M1394" s="123"/>
      <c r="N1394" s="129"/>
      <c r="O1394" s="129"/>
      <c r="P1394" s="130"/>
      <c r="Q1394" s="130"/>
      <c r="R1394" s="130"/>
      <c r="S1394" s="131"/>
      <c r="T1394" s="131"/>
    </row>
    <row r="1395" spans="13:20" ht="14.25" customHeight="1" x14ac:dyDescent="0.15">
      <c r="M1395" s="123"/>
      <c r="N1395" s="129"/>
      <c r="O1395" s="129"/>
      <c r="P1395" s="130"/>
      <c r="Q1395" s="130"/>
      <c r="R1395" s="130"/>
      <c r="S1395" s="131"/>
      <c r="T1395" s="131"/>
    </row>
    <row r="1396" spans="13:20" ht="14.25" customHeight="1" x14ac:dyDescent="0.15">
      <c r="M1396" s="123"/>
      <c r="N1396" s="129"/>
      <c r="O1396" s="129"/>
      <c r="P1396" s="130"/>
      <c r="Q1396" s="130"/>
      <c r="R1396" s="130"/>
      <c r="S1396" s="131"/>
      <c r="T1396" s="131"/>
    </row>
    <row r="1397" spans="13:20" ht="14.25" customHeight="1" x14ac:dyDescent="0.15">
      <c r="M1397" s="123"/>
      <c r="N1397" s="129"/>
      <c r="O1397" s="129"/>
      <c r="P1397" s="130"/>
      <c r="Q1397" s="130"/>
      <c r="R1397" s="130"/>
      <c r="S1397" s="131"/>
      <c r="T1397" s="131"/>
    </row>
    <row r="1398" spans="13:20" ht="14.25" customHeight="1" x14ac:dyDescent="0.15">
      <c r="M1398" s="123"/>
      <c r="N1398" s="129"/>
      <c r="O1398" s="129"/>
      <c r="P1398" s="130"/>
      <c r="Q1398" s="130"/>
      <c r="R1398" s="130"/>
      <c r="S1398" s="131"/>
      <c r="T1398" s="131"/>
    </row>
    <row r="1399" spans="13:20" ht="14.25" customHeight="1" x14ac:dyDescent="0.15">
      <c r="M1399" s="123"/>
      <c r="N1399" s="129"/>
      <c r="O1399" s="129"/>
      <c r="P1399" s="130"/>
      <c r="Q1399" s="130"/>
      <c r="R1399" s="130"/>
      <c r="S1399" s="131"/>
      <c r="T1399" s="131"/>
    </row>
    <row r="1400" spans="13:20" ht="14.25" customHeight="1" x14ac:dyDescent="0.15">
      <c r="M1400" s="123"/>
      <c r="N1400" s="129"/>
      <c r="O1400" s="129"/>
      <c r="P1400" s="130"/>
      <c r="Q1400" s="130"/>
      <c r="R1400" s="130"/>
      <c r="S1400" s="131"/>
      <c r="T1400" s="131"/>
    </row>
    <row r="1401" spans="13:20" ht="14.25" customHeight="1" x14ac:dyDescent="0.15">
      <c r="M1401" s="123"/>
      <c r="N1401" s="129"/>
      <c r="O1401" s="129"/>
      <c r="P1401" s="130"/>
      <c r="Q1401" s="130"/>
      <c r="R1401" s="130"/>
      <c r="S1401" s="131"/>
      <c r="T1401" s="131"/>
    </row>
    <row r="1402" spans="13:20" ht="14.25" customHeight="1" x14ac:dyDescent="0.15">
      <c r="M1402" s="123"/>
      <c r="N1402" s="129"/>
      <c r="O1402" s="129"/>
      <c r="P1402" s="130"/>
      <c r="Q1402" s="130"/>
      <c r="R1402" s="130"/>
      <c r="S1402" s="131"/>
      <c r="T1402" s="131"/>
    </row>
    <row r="1403" spans="13:20" ht="14.25" customHeight="1" x14ac:dyDescent="0.15">
      <c r="M1403" s="123"/>
      <c r="N1403" s="129"/>
      <c r="O1403" s="129"/>
      <c r="P1403" s="130"/>
      <c r="Q1403" s="130"/>
      <c r="R1403" s="130"/>
      <c r="S1403" s="131"/>
      <c r="T1403" s="131"/>
    </row>
    <row r="1404" spans="13:20" ht="14.25" customHeight="1" x14ac:dyDescent="0.15">
      <c r="M1404" s="123"/>
      <c r="N1404" s="129"/>
      <c r="O1404" s="129"/>
      <c r="P1404" s="130"/>
      <c r="Q1404" s="130"/>
      <c r="R1404" s="130"/>
      <c r="S1404" s="131"/>
      <c r="T1404" s="131"/>
    </row>
    <row r="1405" spans="13:20" ht="14.25" customHeight="1" x14ac:dyDescent="0.15">
      <c r="M1405" s="123"/>
      <c r="N1405" s="129"/>
      <c r="O1405" s="129"/>
      <c r="P1405" s="130"/>
      <c r="Q1405" s="130"/>
      <c r="R1405" s="130"/>
      <c r="S1405" s="131"/>
      <c r="T1405" s="131"/>
    </row>
    <row r="1406" spans="13:20" ht="14.25" customHeight="1" x14ac:dyDescent="0.15">
      <c r="M1406" s="123"/>
      <c r="N1406" s="129"/>
      <c r="O1406" s="129"/>
      <c r="P1406" s="130"/>
      <c r="Q1406" s="130"/>
      <c r="R1406" s="130"/>
      <c r="S1406" s="131"/>
      <c r="T1406" s="131"/>
    </row>
    <row r="1407" spans="13:20" ht="14.25" customHeight="1" x14ac:dyDescent="0.15">
      <c r="M1407" s="123"/>
      <c r="N1407" s="129"/>
      <c r="O1407" s="129"/>
      <c r="P1407" s="130"/>
      <c r="Q1407" s="130"/>
      <c r="R1407" s="130"/>
      <c r="S1407" s="131"/>
      <c r="T1407" s="131"/>
    </row>
    <row r="1408" spans="13:20" ht="14.25" customHeight="1" x14ac:dyDescent="0.15">
      <c r="M1408" s="123"/>
      <c r="N1408" s="129"/>
      <c r="O1408" s="129"/>
      <c r="P1408" s="130"/>
      <c r="Q1408" s="130"/>
      <c r="R1408" s="130"/>
      <c r="S1408" s="131"/>
      <c r="T1408" s="131"/>
    </row>
    <row r="1409" spans="13:20" ht="14.25" customHeight="1" x14ac:dyDescent="0.15">
      <c r="M1409" s="123"/>
      <c r="N1409" s="129"/>
      <c r="O1409" s="129"/>
      <c r="P1409" s="130"/>
      <c r="Q1409" s="130"/>
      <c r="R1409" s="130"/>
      <c r="S1409" s="131"/>
      <c r="T1409" s="131"/>
    </row>
    <row r="1410" spans="13:20" ht="14.25" customHeight="1" x14ac:dyDescent="0.15">
      <c r="M1410" s="123"/>
      <c r="N1410" s="129"/>
      <c r="O1410" s="129"/>
      <c r="P1410" s="130"/>
      <c r="Q1410" s="130"/>
      <c r="R1410" s="130"/>
      <c r="S1410" s="131"/>
      <c r="T1410" s="131"/>
    </row>
    <row r="1411" spans="13:20" ht="14.25" customHeight="1" x14ac:dyDescent="0.15">
      <c r="M1411" s="123"/>
      <c r="N1411" s="129"/>
      <c r="O1411" s="129"/>
      <c r="P1411" s="130"/>
      <c r="Q1411" s="130"/>
      <c r="R1411" s="130"/>
      <c r="S1411" s="131"/>
      <c r="T1411" s="131"/>
    </row>
    <row r="1412" spans="13:20" ht="14.25" customHeight="1" x14ac:dyDescent="0.15">
      <c r="M1412" s="123"/>
      <c r="N1412" s="129"/>
      <c r="O1412" s="129"/>
      <c r="P1412" s="130"/>
      <c r="Q1412" s="130"/>
      <c r="R1412" s="130"/>
      <c r="S1412" s="131"/>
      <c r="T1412" s="131"/>
    </row>
    <row r="1413" spans="13:20" ht="14.25" customHeight="1" x14ac:dyDescent="0.15">
      <c r="M1413" s="123"/>
      <c r="N1413" s="129"/>
      <c r="O1413" s="129"/>
      <c r="P1413" s="130"/>
      <c r="Q1413" s="130"/>
      <c r="R1413" s="130"/>
      <c r="S1413" s="131"/>
      <c r="T1413" s="131"/>
    </row>
    <row r="1414" spans="13:20" ht="14.25" customHeight="1" x14ac:dyDescent="0.15">
      <c r="M1414" s="123"/>
      <c r="N1414" s="129"/>
      <c r="O1414" s="129"/>
      <c r="P1414" s="130"/>
      <c r="Q1414" s="130"/>
      <c r="R1414" s="130"/>
      <c r="S1414" s="131"/>
      <c r="T1414" s="131"/>
    </row>
    <row r="1415" spans="13:20" ht="14.25" customHeight="1" x14ac:dyDescent="0.15">
      <c r="M1415" s="123"/>
      <c r="N1415" s="129"/>
      <c r="O1415" s="129"/>
      <c r="P1415" s="130"/>
      <c r="Q1415" s="130"/>
      <c r="R1415" s="130"/>
      <c r="S1415" s="131"/>
      <c r="T1415" s="131"/>
    </row>
    <row r="1416" spans="13:20" ht="14.25" customHeight="1" x14ac:dyDescent="0.15">
      <c r="M1416" s="123"/>
      <c r="N1416" s="129"/>
      <c r="O1416" s="129"/>
      <c r="P1416" s="130"/>
      <c r="Q1416" s="130"/>
      <c r="R1416" s="130"/>
      <c r="S1416" s="131"/>
      <c r="T1416" s="131"/>
    </row>
    <row r="1417" spans="13:20" ht="14.25" customHeight="1" x14ac:dyDescent="0.15">
      <c r="M1417" s="123"/>
      <c r="N1417" s="129"/>
      <c r="O1417" s="129"/>
      <c r="P1417" s="130"/>
      <c r="Q1417" s="130"/>
      <c r="R1417" s="130"/>
      <c r="S1417" s="131"/>
      <c r="T1417" s="131"/>
    </row>
    <row r="1418" spans="13:20" ht="14.25" customHeight="1" x14ac:dyDescent="0.15">
      <c r="M1418" s="123"/>
      <c r="N1418" s="129"/>
      <c r="O1418" s="129"/>
      <c r="P1418" s="130"/>
      <c r="Q1418" s="130"/>
      <c r="R1418" s="130"/>
      <c r="S1418" s="131"/>
      <c r="T1418" s="131"/>
    </row>
    <row r="1419" spans="13:20" ht="14.25" customHeight="1" x14ac:dyDescent="0.15">
      <c r="M1419" s="123"/>
      <c r="N1419" s="129"/>
      <c r="O1419" s="129"/>
      <c r="P1419" s="130"/>
      <c r="Q1419" s="130"/>
      <c r="R1419" s="130"/>
      <c r="S1419" s="131"/>
      <c r="T1419" s="131"/>
    </row>
    <row r="1420" spans="13:20" ht="14.25" customHeight="1" x14ac:dyDescent="0.15">
      <c r="M1420" s="123"/>
      <c r="N1420" s="129"/>
      <c r="O1420" s="129"/>
      <c r="P1420" s="130"/>
      <c r="Q1420" s="130"/>
      <c r="R1420" s="130"/>
      <c r="S1420" s="131"/>
      <c r="T1420" s="131"/>
    </row>
    <row r="1421" spans="13:20" ht="14.25" customHeight="1" x14ac:dyDescent="0.15">
      <c r="M1421" s="123"/>
      <c r="N1421" s="129"/>
      <c r="O1421" s="129"/>
      <c r="P1421" s="130"/>
      <c r="Q1421" s="130"/>
      <c r="R1421" s="130"/>
      <c r="S1421" s="131"/>
      <c r="T1421" s="131"/>
    </row>
    <row r="1422" spans="13:20" ht="14.25" customHeight="1" x14ac:dyDescent="0.15">
      <c r="M1422" s="123"/>
      <c r="N1422" s="129"/>
      <c r="O1422" s="129"/>
      <c r="P1422" s="130"/>
      <c r="Q1422" s="130"/>
      <c r="R1422" s="130"/>
      <c r="S1422" s="131"/>
      <c r="T1422" s="131"/>
    </row>
    <row r="1423" spans="13:20" ht="14.25" customHeight="1" x14ac:dyDescent="0.15">
      <c r="M1423" s="123"/>
      <c r="N1423" s="129"/>
      <c r="O1423" s="129"/>
      <c r="P1423" s="130"/>
      <c r="Q1423" s="130"/>
      <c r="R1423" s="130"/>
      <c r="S1423" s="131"/>
      <c r="T1423" s="131"/>
    </row>
    <row r="1424" spans="13:20" ht="14.25" customHeight="1" x14ac:dyDescent="0.15">
      <c r="M1424" s="123"/>
      <c r="N1424" s="129"/>
      <c r="O1424" s="129"/>
      <c r="P1424" s="130"/>
      <c r="Q1424" s="130"/>
      <c r="R1424" s="130"/>
      <c r="S1424" s="131"/>
      <c r="T1424" s="131"/>
    </row>
    <row r="1425" spans="13:20" ht="14.25" customHeight="1" x14ac:dyDescent="0.15">
      <c r="M1425" s="123"/>
      <c r="N1425" s="129"/>
      <c r="O1425" s="129"/>
      <c r="P1425" s="130"/>
      <c r="Q1425" s="130"/>
      <c r="R1425" s="130"/>
      <c r="S1425" s="131"/>
      <c r="T1425" s="131"/>
    </row>
    <row r="1426" spans="13:20" ht="14.25" customHeight="1" x14ac:dyDescent="0.15">
      <c r="M1426" s="123"/>
      <c r="N1426" s="129"/>
      <c r="O1426" s="129"/>
      <c r="P1426" s="130"/>
      <c r="Q1426" s="130"/>
      <c r="R1426" s="130"/>
      <c r="S1426" s="131"/>
      <c r="T1426" s="131"/>
    </row>
    <row r="1427" spans="13:20" ht="14.25" customHeight="1" x14ac:dyDescent="0.15">
      <c r="M1427" s="123"/>
      <c r="N1427" s="129"/>
      <c r="O1427" s="129"/>
      <c r="P1427" s="130"/>
      <c r="Q1427" s="130"/>
      <c r="R1427" s="130"/>
      <c r="S1427" s="131"/>
      <c r="T1427" s="131"/>
    </row>
    <row r="1428" spans="13:20" ht="14.25" customHeight="1" x14ac:dyDescent="0.15">
      <c r="M1428" s="123"/>
      <c r="N1428" s="129"/>
      <c r="O1428" s="129"/>
      <c r="P1428" s="130"/>
      <c r="Q1428" s="130"/>
      <c r="R1428" s="130"/>
      <c r="S1428" s="131"/>
      <c r="T1428" s="131"/>
    </row>
    <row r="1429" spans="13:20" ht="14.25" customHeight="1" x14ac:dyDescent="0.15">
      <c r="M1429" s="123"/>
      <c r="N1429" s="129"/>
      <c r="O1429" s="129"/>
      <c r="P1429" s="130"/>
      <c r="Q1429" s="130"/>
      <c r="R1429" s="130"/>
      <c r="S1429" s="131"/>
      <c r="T1429" s="131"/>
    </row>
    <row r="1430" spans="13:20" ht="14.25" customHeight="1" x14ac:dyDescent="0.15">
      <c r="M1430" s="123"/>
      <c r="N1430" s="129"/>
      <c r="O1430" s="129"/>
      <c r="P1430" s="130"/>
      <c r="Q1430" s="130"/>
      <c r="R1430" s="130"/>
      <c r="S1430" s="131"/>
      <c r="T1430" s="131"/>
    </row>
    <row r="1431" spans="13:20" ht="14.25" customHeight="1" x14ac:dyDescent="0.15">
      <c r="M1431" s="123"/>
      <c r="N1431" s="129"/>
      <c r="O1431" s="129"/>
      <c r="P1431" s="130"/>
      <c r="Q1431" s="130"/>
      <c r="R1431" s="130"/>
      <c r="S1431" s="131"/>
      <c r="T1431" s="131"/>
    </row>
    <row r="1432" spans="13:20" ht="14.25" customHeight="1" x14ac:dyDescent="0.15">
      <c r="M1432" s="123"/>
      <c r="N1432" s="129"/>
      <c r="O1432" s="129"/>
      <c r="P1432" s="130"/>
      <c r="Q1432" s="130"/>
      <c r="R1432" s="130"/>
      <c r="S1432" s="131"/>
      <c r="T1432" s="131"/>
    </row>
    <row r="1433" spans="13:20" ht="14.25" customHeight="1" x14ac:dyDescent="0.15">
      <c r="M1433" s="123"/>
      <c r="N1433" s="129"/>
      <c r="O1433" s="129"/>
      <c r="P1433" s="130"/>
      <c r="Q1433" s="130"/>
      <c r="R1433" s="130"/>
      <c r="S1433" s="131"/>
      <c r="T1433" s="131"/>
    </row>
    <row r="1434" spans="13:20" ht="14.25" customHeight="1" x14ac:dyDescent="0.15">
      <c r="M1434" s="123"/>
      <c r="N1434" s="129"/>
      <c r="O1434" s="129"/>
      <c r="P1434" s="130"/>
      <c r="Q1434" s="130"/>
      <c r="R1434" s="130"/>
      <c r="S1434" s="131"/>
      <c r="T1434" s="131"/>
    </row>
    <row r="1435" spans="13:20" ht="14.25" customHeight="1" x14ac:dyDescent="0.15">
      <c r="M1435" s="123"/>
      <c r="N1435" s="129"/>
      <c r="O1435" s="129"/>
      <c r="P1435" s="130"/>
      <c r="Q1435" s="130"/>
      <c r="R1435" s="130"/>
      <c r="S1435" s="131"/>
      <c r="T1435" s="131"/>
    </row>
    <row r="1436" spans="13:20" ht="14.25" customHeight="1" x14ac:dyDescent="0.15">
      <c r="M1436" s="123"/>
      <c r="N1436" s="129"/>
      <c r="O1436" s="129"/>
      <c r="P1436" s="130"/>
      <c r="Q1436" s="130"/>
      <c r="R1436" s="130"/>
      <c r="S1436" s="131"/>
      <c r="T1436" s="131"/>
    </row>
    <row r="1437" spans="13:20" ht="14.25" customHeight="1" x14ac:dyDescent="0.15">
      <c r="M1437" s="123"/>
      <c r="N1437" s="129"/>
      <c r="O1437" s="129"/>
      <c r="P1437" s="130"/>
      <c r="Q1437" s="130"/>
      <c r="R1437" s="130"/>
      <c r="S1437" s="131"/>
      <c r="T1437" s="131"/>
    </row>
    <row r="1438" spans="13:20" ht="14.25" customHeight="1" x14ac:dyDescent="0.15">
      <c r="M1438" s="123"/>
      <c r="N1438" s="129"/>
      <c r="O1438" s="129"/>
      <c r="P1438" s="130"/>
      <c r="Q1438" s="130"/>
      <c r="R1438" s="130"/>
      <c r="S1438" s="131"/>
      <c r="T1438" s="131"/>
    </row>
    <row r="1439" spans="13:20" ht="14.25" customHeight="1" x14ac:dyDescent="0.15">
      <c r="M1439" s="123"/>
      <c r="N1439" s="129"/>
      <c r="O1439" s="129"/>
      <c r="P1439" s="130"/>
      <c r="Q1439" s="130"/>
      <c r="R1439" s="130"/>
      <c r="S1439" s="131"/>
      <c r="T1439" s="131"/>
    </row>
    <row r="1440" spans="13:20" ht="14.25" customHeight="1" x14ac:dyDescent="0.15">
      <c r="M1440" s="123"/>
      <c r="N1440" s="129"/>
      <c r="O1440" s="129"/>
      <c r="P1440" s="130"/>
      <c r="Q1440" s="130"/>
      <c r="R1440" s="130"/>
      <c r="S1440" s="131"/>
      <c r="T1440" s="131"/>
    </row>
    <row r="1441" spans="13:20" ht="14.25" customHeight="1" x14ac:dyDescent="0.15">
      <c r="M1441" s="123"/>
      <c r="N1441" s="129"/>
      <c r="O1441" s="129"/>
      <c r="P1441" s="130"/>
      <c r="Q1441" s="130"/>
      <c r="R1441" s="130"/>
      <c r="S1441" s="131"/>
      <c r="T1441" s="131"/>
    </row>
    <row r="1442" spans="13:20" ht="14.25" customHeight="1" x14ac:dyDescent="0.15">
      <c r="M1442" s="123"/>
      <c r="N1442" s="129"/>
      <c r="O1442" s="129"/>
      <c r="P1442" s="130"/>
      <c r="Q1442" s="130"/>
      <c r="R1442" s="130"/>
      <c r="S1442" s="131"/>
      <c r="T1442" s="131"/>
    </row>
    <row r="1443" spans="13:20" ht="14.25" customHeight="1" x14ac:dyDescent="0.15">
      <c r="M1443" s="123"/>
      <c r="N1443" s="129"/>
      <c r="O1443" s="129"/>
      <c r="P1443" s="130"/>
      <c r="Q1443" s="130"/>
      <c r="R1443" s="130"/>
      <c r="S1443" s="131"/>
      <c r="T1443" s="131"/>
    </row>
    <row r="1444" spans="13:20" ht="14.25" customHeight="1" x14ac:dyDescent="0.15">
      <c r="M1444" s="123"/>
      <c r="N1444" s="129"/>
      <c r="O1444" s="129"/>
      <c r="P1444" s="130"/>
      <c r="Q1444" s="130"/>
      <c r="R1444" s="130"/>
      <c r="S1444" s="131"/>
      <c r="T1444" s="131"/>
    </row>
    <row r="1445" spans="13:20" ht="14.25" customHeight="1" x14ac:dyDescent="0.15">
      <c r="M1445" s="123"/>
      <c r="N1445" s="129"/>
      <c r="O1445" s="129"/>
      <c r="P1445" s="130"/>
      <c r="Q1445" s="130"/>
      <c r="R1445" s="130"/>
      <c r="S1445" s="131"/>
      <c r="T1445" s="131"/>
    </row>
    <row r="1446" spans="13:20" ht="14.25" customHeight="1" x14ac:dyDescent="0.15">
      <c r="M1446" s="123"/>
      <c r="N1446" s="129"/>
      <c r="O1446" s="129"/>
      <c r="P1446" s="130"/>
      <c r="Q1446" s="130"/>
      <c r="R1446" s="130"/>
      <c r="S1446" s="131"/>
      <c r="T1446" s="131"/>
    </row>
    <row r="1447" spans="13:20" ht="14.25" customHeight="1" x14ac:dyDescent="0.15">
      <c r="M1447" s="123"/>
      <c r="N1447" s="129"/>
      <c r="O1447" s="129"/>
      <c r="P1447" s="130"/>
      <c r="Q1447" s="130"/>
      <c r="R1447" s="130"/>
      <c r="S1447" s="131"/>
      <c r="T1447" s="131"/>
    </row>
    <row r="1448" spans="13:20" ht="14.25" customHeight="1" x14ac:dyDescent="0.15">
      <c r="M1448" s="123"/>
      <c r="N1448" s="129"/>
      <c r="O1448" s="129"/>
      <c r="P1448" s="130"/>
      <c r="Q1448" s="130"/>
      <c r="R1448" s="130"/>
      <c r="S1448" s="131"/>
      <c r="T1448" s="131"/>
    </row>
    <row r="1449" spans="13:20" ht="14.25" customHeight="1" x14ac:dyDescent="0.15">
      <c r="M1449" s="123"/>
      <c r="N1449" s="129"/>
      <c r="O1449" s="129"/>
      <c r="P1449" s="130"/>
      <c r="Q1449" s="130"/>
      <c r="R1449" s="130"/>
      <c r="S1449" s="131"/>
      <c r="T1449" s="131"/>
    </row>
    <row r="1450" spans="13:20" ht="14.25" customHeight="1" x14ac:dyDescent="0.15">
      <c r="M1450" s="123"/>
      <c r="N1450" s="129"/>
      <c r="O1450" s="129"/>
      <c r="P1450" s="130"/>
      <c r="Q1450" s="130"/>
      <c r="R1450" s="130"/>
      <c r="S1450" s="131"/>
      <c r="T1450" s="131"/>
    </row>
    <row r="1451" spans="13:20" ht="14.25" customHeight="1" x14ac:dyDescent="0.15">
      <c r="M1451" s="123"/>
      <c r="N1451" s="129"/>
      <c r="O1451" s="129"/>
      <c r="P1451" s="130"/>
      <c r="Q1451" s="130"/>
      <c r="R1451" s="130"/>
      <c r="S1451" s="131"/>
      <c r="T1451" s="131"/>
    </row>
    <row r="1452" spans="13:20" ht="14.25" customHeight="1" x14ac:dyDescent="0.15">
      <c r="M1452" s="123"/>
      <c r="N1452" s="129"/>
      <c r="O1452" s="129"/>
      <c r="P1452" s="130"/>
      <c r="Q1452" s="130"/>
      <c r="R1452" s="130"/>
      <c r="S1452" s="131"/>
      <c r="T1452" s="131"/>
    </row>
    <row r="1453" spans="13:20" ht="14.25" customHeight="1" x14ac:dyDescent="0.15">
      <c r="M1453" s="123"/>
      <c r="N1453" s="129"/>
      <c r="O1453" s="129"/>
      <c r="P1453" s="130"/>
      <c r="Q1453" s="130"/>
      <c r="R1453" s="130"/>
      <c r="S1453" s="131"/>
      <c r="T1453" s="131"/>
    </row>
    <row r="1454" spans="13:20" ht="14.25" customHeight="1" x14ac:dyDescent="0.15">
      <c r="M1454" s="123"/>
      <c r="N1454" s="129"/>
      <c r="O1454" s="129"/>
      <c r="P1454" s="130"/>
      <c r="Q1454" s="130"/>
      <c r="R1454" s="130"/>
      <c r="S1454" s="131"/>
      <c r="T1454" s="131"/>
    </row>
    <row r="1455" spans="13:20" ht="14.25" customHeight="1" x14ac:dyDescent="0.15">
      <c r="M1455" s="123"/>
      <c r="N1455" s="129"/>
      <c r="O1455" s="129"/>
      <c r="P1455" s="130"/>
      <c r="Q1455" s="130"/>
      <c r="R1455" s="130"/>
      <c r="S1455" s="131"/>
      <c r="T1455" s="131"/>
    </row>
    <row r="1456" spans="13:20" ht="14.25" customHeight="1" x14ac:dyDescent="0.15">
      <c r="M1456" s="123"/>
      <c r="N1456" s="129"/>
      <c r="O1456" s="129"/>
      <c r="P1456" s="130"/>
      <c r="Q1456" s="130"/>
      <c r="R1456" s="130"/>
      <c r="S1456" s="131"/>
      <c r="T1456" s="131"/>
    </row>
    <row r="1457" spans="13:20" ht="14.25" customHeight="1" x14ac:dyDescent="0.15">
      <c r="M1457" s="123"/>
      <c r="N1457" s="129"/>
      <c r="O1457" s="129"/>
      <c r="P1457" s="130"/>
      <c r="Q1457" s="130"/>
      <c r="R1457" s="130"/>
      <c r="S1457" s="131"/>
      <c r="T1457" s="131"/>
    </row>
    <row r="1458" spans="13:20" ht="14.25" customHeight="1" x14ac:dyDescent="0.15">
      <c r="M1458" s="123"/>
      <c r="N1458" s="129"/>
      <c r="O1458" s="129"/>
      <c r="P1458" s="130"/>
      <c r="Q1458" s="130"/>
      <c r="R1458" s="130"/>
      <c r="S1458" s="131"/>
      <c r="T1458" s="131"/>
    </row>
    <row r="1459" spans="13:20" ht="14.25" customHeight="1" x14ac:dyDescent="0.15">
      <c r="M1459" s="123"/>
      <c r="N1459" s="129"/>
      <c r="O1459" s="129"/>
      <c r="P1459" s="130"/>
      <c r="Q1459" s="130"/>
      <c r="R1459" s="130"/>
      <c r="S1459" s="131"/>
      <c r="T1459" s="131"/>
    </row>
    <row r="1460" spans="13:20" ht="14.25" customHeight="1" x14ac:dyDescent="0.15">
      <c r="M1460" s="123"/>
      <c r="N1460" s="129"/>
      <c r="O1460" s="129"/>
      <c r="P1460" s="130"/>
      <c r="Q1460" s="130"/>
      <c r="R1460" s="130"/>
      <c r="S1460" s="131"/>
      <c r="T1460" s="131"/>
    </row>
    <row r="1461" spans="13:20" ht="14.25" customHeight="1" x14ac:dyDescent="0.15">
      <c r="M1461" s="123"/>
      <c r="N1461" s="129"/>
      <c r="O1461" s="129"/>
      <c r="P1461" s="130"/>
      <c r="Q1461" s="130"/>
      <c r="R1461" s="130"/>
      <c r="S1461" s="131"/>
      <c r="T1461" s="131"/>
    </row>
    <row r="1462" spans="13:20" ht="14.25" customHeight="1" x14ac:dyDescent="0.15">
      <c r="M1462" s="123"/>
      <c r="N1462" s="129"/>
      <c r="O1462" s="129"/>
      <c r="P1462" s="130"/>
      <c r="Q1462" s="130"/>
      <c r="R1462" s="130"/>
      <c r="S1462" s="131"/>
      <c r="T1462" s="131"/>
    </row>
    <row r="1463" spans="13:20" ht="14.25" customHeight="1" x14ac:dyDescent="0.15">
      <c r="M1463" s="123"/>
      <c r="N1463" s="129"/>
      <c r="O1463" s="129"/>
      <c r="P1463" s="130"/>
      <c r="Q1463" s="130"/>
      <c r="R1463" s="130"/>
      <c r="S1463" s="131"/>
      <c r="T1463" s="131"/>
    </row>
    <row r="1464" spans="13:20" ht="14.25" customHeight="1" x14ac:dyDescent="0.15">
      <c r="M1464" s="123"/>
      <c r="N1464" s="129"/>
      <c r="O1464" s="129"/>
      <c r="P1464" s="130"/>
      <c r="Q1464" s="130"/>
      <c r="R1464" s="130"/>
      <c r="S1464" s="131"/>
      <c r="T1464" s="131"/>
    </row>
    <row r="1465" spans="13:20" ht="14.25" customHeight="1" x14ac:dyDescent="0.15">
      <c r="M1465" s="123"/>
      <c r="N1465" s="129"/>
      <c r="O1465" s="129"/>
      <c r="P1465" s="130"/>
      <c r="Q1465" s="130"/>
      <c r="R1465" s="130"/>
      <c r="S1465" s="131"/>
      <c r="T1465" s="131"/>
    </row>
    <row r="1466" spans="13:20" ht="14.25" customHeight="1" x14ac:dyDescent="0.15">
      <c r="M1466" s="123"/>
      <c r="N1466" s="129"/>
      <c r="O1466" s="129"/>
      <c r="P1466" s="130"/>
      <c r="Q1466" s="130"/>
      <c r="R1466" s="130"/>
      <c r="S1466" s="131"/>
      <c r="T1466" s="131"/>
    </row>
    <row r="1467" spans="13:20" ht="14.25" customHeight="1" x14ac:dyDescent="0.15">
      <c r="M1467" s="123"/>
      <c r="N1467" s="129"/>
      <c r="O1467" s="129"/>
      <c r="P1467" s="130"/>
      <c r="Q1467" s="130"/>
      <c r="R1467" s="130"/>
      <c r="S1467" s="131"/>
      <c r="T1467" s="131"/>
    </row>
    <row r="1468" spans="13:20" ht="14.25" customHeight="1" x14ac:dyDescent="0.15">
      <c r="M1468" s="123"/>
      <c r="N1468" s="129"/>
      <c r="O1468" s="129"/>
      <c r="P1468" s="130"/>
      <c r="Q1468" s="130"/>
      <c r="R1468" s="130"/>
      <c r="S1468" s="131"/>
      <c r="T1468" s="131"/>
    </row>
    <row r="1469" spans="13:20" ht="14.25" customHeight="1" x14ac:dyDescent="0.15">
      <c r="M1469" s="123"/>
      <c r="N1469" s="129"/>
      <c r="O1469" s="129"/>
      <c r="P1469" s="130"/>
      <c r="Q1469" s="130"/>
      <c r="R1469" s="130"/>
      <c r="S1469" s="131"/>
      <c r="T1469" s="131"/>
    </row>
    <row r="1470" spans="13:20" ht="14.25" customHeight="1" x14ac:dyDescent="0.15">
      <c r="M1470" s="123"/>
      <c r="N1470" s="129"/>
      <c r="O1470" s="129"/>
      <c r="P1470" s="130"/>
      <c r="Q1470" s="130"/>
      <c r="R1470" s="130"/>
      <c r="S1470" s="131"/>
      <c r="T1470" s="131"/>
    </row>
    <row r="1471" spans="13:20" ht="14.25" customHeight="1" x14ac:dyDescent="0.15">
      <c r="M1471" s="123"/>
      <c r="N1471" s="129"/>
      <c r="O1471" s="129"/>
      <c r="P1471" s="130"/>
      <c r="Q1471" s="130"/>
      <c r="R1471" s="130"/>
      <c r="S1471" s="131"/>
      <c r="T1471" s="131"/>
    </row>
    <row r="1472" spans="13:20" ht="14.25" customHeight="1" x14ac:dyDescent="0.15">
      <c r="M1472" s="123"/>
      <c r="N1472" s="129"/>
      <c r="O1472" s="129"/>
      <c r="P1472" s="130"/>
      <c r="Q1472" s="130"/>
      <c r="R1472" s="130"/>
      <c r="S1472" s="131"/>
      <c r="T1472" s="131"/>
    </row>
    <row r="1473" spans="13:20" ht="14.25" customHeight="1" x14ac:dyDescent="0.15">
      <c r="M1473" s="123"/>
      <c r="N1473" s="129"/>
      <c r="O1473" s="129"/>
      <c r="P1473" s="130"/>
      <c r="Q1473" s="130"/>
      <c r="R1473" s="130"/>
      <c r="S1473" s="131"/>
      <c r="T1473" s="131"/>
    </row>
    <row r="1474" spans="13:20" ht="14.25" customHeight="1" x14ac:dyDescent="0.15">
      <c r="M1474" s="123"/>
      <c r="N1474" s="129"/>
      <c r="O1474" s="129"/>
      <c r="P1474" s="130"/>
      <c r="Q1474" s="130"/>
      <c r="R1474" s="130"/>
      <c r="S1474" s="131"/>
      <c r="T1474" s="131"/>
    </row>
    <row r="1475" spans="13:20" ht="14.25" customHeight="1" x14ac:dyDescent="0.15">
      <c r="M1475" s="123"/>
      <c r="N1475" s="129"/>
      <c r="O1475" s="129"/>
      <c r="P1475" s="130"/>
      <c r="Q1475" s="130"/>
      <c r="R1475" s="130"/>
      <c r="S1475" s="131"/>
      <c r="T1475" s="131"/>
    </row>
    <row r="1476" spans="13:20" ht="14.25" customHeight="1" x14ac:dyDescent="0.15">
      <c r="M1476" s="123"/>
      <c r="N1476" s="129"/>
      <c r="O1476" s="129"/>
      <c r="P1476" s="130"/>
      <c r="Q1476" s="130"/>
      <c r="R1476" s="130"/>
      <c r="S1476" s="131"/>
      <c r="T1476" s="131"/>
    </row>
    <row r="1477" spans="13:20" ht="14.25" customHeight="1" x14ac:dyDescent="0.15">
      <c r="M1477" s="123"/>
      <c r="N1477" s="129"/>
      <c r="O1477" s="129"/>
      <c r="P1477" s="130"/>
      <c r="Q1477" s="130"/>
      <c r="R1477" s="130"/>
      <c r="S1477" s="131"/>
      <c r="T1477" s="131"/>
    </row>
    <row r="1478" spans="13:20" ht="14.25" customHeight="1" x14ac:dyDescent="0.15">
      <c r="M1478" s="123"/>
      <c r="N1478" s="129"/>
      <c r="O1478" s="129"/>
      <c r="P1478" s="130"/>
      <c r="Q1478" s="130"/>
      <c r="R1478" s="130"/>
      <c r="S1478" s="131"/>
      <c r="T1478" s="131"/>
    </row>
    <row r="1479" spans="13:20" ht="14.25" customHeight="1" x14ac:dyDescent="0.15">
      <c r="M1479" s="123"/>
      <c r="N1479" s="129"/>
      <c r="O1479" s="129"/>
      <c r="P1479" s="130"/>
      <c r="Q1479" s="130"/>
      <c r="R1479" s="130"/>
      <c r="S1479" s="131"/>
      <c r="T1479" s="131"/>
    </row>
    <row r="1480" spans="13:20" ht="14.25" customHeight="1" x14ac:dyDescent="0.15">
      <c r="M1480" s="123"/>
      <c r="N1480" s="129"/>
      <c r="O1480" s="129"/>
      <c r="P1480" s="130"/>
      <c r="Q1480" s="130"/>
      <c r="R1480" s="130"/>
      <c r="S1480" s="131"/>
      <c r="T1480" s="131"/>
    </row>
    <row r="1481" spans="13:20" ht="14.25" customHeight="1" x14ac:dyDescent="0.15">
      <c r="M1481" s="123"/>
      <c r="N1481" s="129"/>
      <c r="O1481" s="129"/>
      <c r="P1481" s="130"/>
      <c r="Q1481" s="130"/>
      <c r="R1481" s="130"/>
      <c r="S1481" s="131"/>
      <c r="T1481" s="131"/>
    </row>
    <row r="1482" spans="13:20" ht="14.25" customHeight="1" x14ac:dyDescent="0.15">
      <c r="M1482" s="123"/>
      <c r="N1482" s="129"/>
      <c r="O1482" s="129"/>
      <c r="P1482" s="130"/>
      <c r="Q1482" s="130"/>
      <c r="R1482" s="130"/>
      <c r="S1482" s="131"/>
      <c r="T1482" s="131"/>
    </row>
    <row r="1483" spans="13:20" ht="14.25" customHeight="1" x14ac:dyDescent="0.15">
      <c r="M1483" s="123"/>
      <c r="N1483" s="129"/>
      <c r="O1483" s="129"/>
      <c r="P1483" s="130"/>
      <c r="Q1483" s="130"/>
      <c r="R1483" s="130"/>
      <c r="S1483" s="131"/>
      <c r="T1483" s="131"/>
    </row>
    <row r="1484" spans="13:20" ht="14.25" customHeight="1" x14ac:dyDescent="0.15">
      <c r="M1484" s="123"/>
      <c r="N1484" s="129"/>
      <c r="O1484" s="129"/>
      <c r="P1484" s="130"/>
      <c r="Q1484" s="130"/>
      <c r="R1484" s="130"/>
      <c r="S1484" s="131"/>
      <c r="T1484" s="131"/>
    </row>
    <row r="1485" spans="13:20" ht="14.25" customHeight="1" x14ac:dyDescent="0.15">
      <c r="M1485" s="123"/>
      <c r="N1485" s="129"/>
      <c r="O1485" s="129"/>
      <c r="P1485" s="130"/>
      <c r="Q1485" s="130"/>
      <c r="R1485" s="130"/>
      <c r="S1485" s="131"/>
      <c r="T1485" s="131"/>
    </row>
    <row r="1486" spans="13:20" ht="14.25" customHeight="1" x14ac:dyDescent="0.15">
      <c r="M1486" s="123"/>
      <c r="N1486" s="129"/>
      <c r="O1486" s="129"/>
      <c r="P1486" s="130"/>
      <c r="Q1486" s="130"/>
      <c r="R1486" s="130"/>
      <c r="S1486" s="131"/>
      <c r="T1486" s="131"/>
    </row>
    <row r="1487" spans="13:20" ht="14.25" customHeight="1" x14ac:dyDescent="0.15">
      <c r="M1487" s="123"/>
      <c r="N1487" s="129"/>
      <c r="O1487" s="129"/>
      <c r="P1487" s="130"/>
      <c r="Q1487" s="130"/>
      <c r="R1487" s="130"/>
      <c r="S1487" s="131"/>
      <c r="T1487" s="131"/>
    </row>
    <row r="1488" spans="13:20" ht="14.25" customHeight="1" x14ac:dyDescent="0.15">
      <c r="M1488" s="123"/>
      <c r="N1488" s="129"/>
      <c r="O1488" s="129"/>
      <c r="P1488" s="130"/>
      <c r="Q1488" s="130"/>
      <c r="R1488" s="130"/>
      <c r="S1488" s="131"/>
      <c r="T1488" s="131"/>
    </row>
    <row r="1489" spans="13:20" ht="14.25" customHeight="1" x14ac:dyDescent="0.15">
      <c r="M1489" s="123"/>
      <c r="N1489" s="129"/>
      <c r="O1489" s="129"/>
      <c r="P1489" s="130"/>
      <c r="Q1489" s="130"/>
      <c r="R1489" s="130"/>
      <c r="S1489" s="131"/>
      <c r="T1489" s="131"/>
    </row>
    <row r="1490" spans="13:20" ht="14.25" customHeight="1" x14ac:dyDescent="0.15">
      <c r="M1490" s="123"/>
      <c r="N1490" s="129"/>
      <c r="O1490" s="129"/>
      <c r="P1490" s="130"/>
      <c r="Q1490" s="130"/>
      <c r="R1490" s="130"/>
      <c r="S1490" s="131"/>
      <c r="T1490" s="131"/>
    </row>
    <row r="1491" spans="13:20" ht="14.25" customHeight="1" x14ac:dyDescent="0.15">
      <c r="M1491" s="123"/>
      <c r="N1491" s="129"/>
      <c r="O1491" s="129"/>
      <c r="P1491" s="130"/>
      <c r="Q1491" s="130"/>
      <c r="R1491" s="130"/>
      <c r="S1491" s="131"/>
      <c r="T1491" s="131"/>
    </row>
    <row r="1492" spans="13:20" ht="14.25" customHeight="1" x14ac:dyDescent="0.15">
      <c r="M1492" s="123"/>
      <c r="N1492" s="129"/>
      <c r="O1492" s="129"/>
      <c r="P1492" s="130"/>
      <c r="Q1492" s="130"/>
      <c r="R1492" s="130"/>
      <c r="S1492" s="131"/>
      <c r="T1492" s="131"/>
    </row>
    <row r="1493" spans="13:20" ht="14.25" customHeight="1" x14ac:dyDescent="0.15">
      <c r="M1493" s="123"/>
      <c r="N1493" s="129"/>
      <c r="O1493" s="129"/>
      <c r="P1493" s="130"/>
      <c r="Q1493" s="130"/>
      <c r="R1493" s="130"/>
      <c r="S1493" s="131"/>
      <c r="T1493" s="131"/>
    </row>
    <row r="1494" spans="13:20" ht="14.25" customHeight="1" x14ac:dyDescent="0.15">
      <c r="M1494" s="123"/>
      <c r="N1494" s="129"/>
      <c r="O1494" s="129"/>
      <c r="P1494" s="130"/>
      <c r="Q1494" s="130"/>
      <c r="R1494" s="130"/>
      <c r="S1494" s="131"/>
      <c r="T1494" s="131"/>
    </row>
    <row r="1495" spans="13:20" ht="14.25" customHeight="1" x14ac:dyDescent="0.15">
      <c r="M1495" s="123"/>
      <c r="N1495" s="129"/>
      <c r="O1495" s="129"/>
      <c r="P1495" s="130"/>
      <c r="Q1495" s="130"/>
      <c r="R1495" s="130"/>
      <c r="S1495" s="131"/>
      <c r="T1495" s="131"/>
    </row>
    <row r="1496" spans="13:20" ht="14.25" customHeight="1" x14ac:dyDescent="0.15">
      <c r="M1496" s="123"/>
      <c r="N1496" s="129"/>
      <c r="O1496" s="129"/>
      <c r="P1496" s="130"/>
      <c r="Q1496" s="130"/>
      <c r="R1496" s="130"/>
      <c r="S1496" s="131"/>
      <c r="T1496" s="131"/>
    </row>
    <row r="1497" spans="13:20" ht="14.25" customHeight="1" x14ac:dyDescent="0.15">
      <c r="M1497" s="123"/>
      <c r="N1497" s="129"/>
      <c r="O1497" s="129"/>
      <c r="P1497" s="130"/>
      <c r="Q1497" s="130"/>
      <c r="R1497" s="130"/>
      <c r="S1497" s="131"/>
      <c r="T1497" s="131"/>
    </row>
    <row r="1498" spans="13:20" ht="14.25" customHeight="1" x14ac:dyDescent="0.15">
      <c r="M1498" s="123"/>
      <c r="N1498" s="129"/>
      <c r="O1498" s="129"/>
      <c r="P1498" s="130"/>
      <c r="Q1498" s="130"/>
      <c r="R1498" s="130"/>
      <c r="S1498" s="131"/>
      <c r="T1498" s="131"/>
    </row>
    <row r="1499" spans="13:20" ht="14.25" customHeight="1" x14ac:dyDescent="0.15">
      <c r="M1499" s="123"/>
      <c r="N1499" s="129"/>
      <c r="O1499" s="129"/>
      <c r="P1499" s="130"/>
      <c r="Q1499" s="130"/>
      <c r="R1499" s="130"/>
      <c r="S1499" s="131"/>
      <c r="T1499" s="131"/>
    </row>
    <row r="1500" spans="13:20" ht="14.25" customHeight="1" x14ac:dyDescent="0.15">
      <c r="M1500" s="123"/>
      <c r="N1500" s="129"/>
      <c r="O1500" s="129"/>
      <c r="P1500" s="130"/>
      <c r="Q1500" s="130"/>
      <c r="R1500" s="130"/>
      <c r="S1500" s="131"/>
      <c r="T1500" s="131"/>
    </row>
    <row r="1501" spans="13:20" ht="14.25" customHeight="1" x14ac:dyDescent="0.15">
      <c r="M1501" s="123"/>
      <c r="N1501" s="129"/>
      <c r="O1501" s="129"/>
      <c r="P1501" s="130"/>
      <c r="Q1501" s="130"/>
      <c r="R1501" s="130"/>
      <c r="S1501" s="131"/>
      <c r="T1501" s="131"/>
    </row>
    <row r="1502" spans="13:20" ht="14.25" customHeight="1" x14ac:dyDescent="0.15">
      <c r="M1502" s="123"/>
      <c r="N1502" s="129"/>
      <c r="O1502" s="129"/>
      <c r="P1502" s="130"/>
      <c r="Q1502" s="130"/>
      <c r="R1502" s="130"/>
      <c r="S1502" s="131"/>
      <c r="T1502" s="131"/>
    </row>
    <row r="1503" spans="13:20" ht="14.25" customHeight="1" x14ac:dyDescent="0.15">
      <c r="M1503" s="123"/>
      <c r="N1503" s="129"/>
      <c r="O1503" s="129"/>
      <c r="P1503" s="130"/>
      <c r="Q1503" s="130"/>
      <c r="R1503" s="130"/>
      <c r="S1503" s="131"/>
      <c r="T1503" s="131"/>
    </row>
    <row r="1504" spans="13:20" ht="14.25" customHeight="1" x14ac:dyDescent="0.15">
      <c r="M1504" s="123"/>
      <c r="N1504" s="129"/>
      <c r="O1504" s="129"/>
      <c r="P1504" s="130"/>
      <c r="Q1504" s="130"/>
      <c r="R1504" s="130"/>
      <c r="S1504" s="131"/>
      <c r="T1504" s="131"/>
    </row>
    <row r="1505" spans="13:20" ht="14.25" customHeight="1" x14ac:dyDescent="0.15">
      <c r="M1505" s="123"/>
      <c r="N1505" s="129"/>
      <c r="O1505" s="129"/>
      <c r="P1505" s="130"/>
      <c r="Q1505" s="130"/>
      <c r="R1505" s="130"/>
      <c r="S1505" s="131"/>
      <c r="T1505" s="131"/>
    </row>
    <row r="1506" spans="13:20" ht="14.25" customHeight="1" x14ac:dyDescent="0.15">
      <c r="M1506" s="123"/>
      <c r="N1506" s="129"/>
      <c r="O1506" s="129"/>
      <c r="P1506" s="130"/>
      <c r="Q1506" s="130"/>
      <c r="R1506" s="130"/>
      <c r="S1506" s="131"/>
      <c r="T1506" s="131"/>
    </row>
    <row r="1507" spans="13:20" ht="14.25" customHeight="1" x14ac:dyDescent="0.15">
      <c r="M1507" s="123"/>
      <c r="N1507" s="129"/>
      <c r="O1507" s="129"/>
      <c r="P1507" s="130"/>
      <c r="Q1507" s="130"/>
      <c r="R1507" s="130"/>
      <c r="S1507" s="131"/>
      <c r="T1507" s="131"/>
    </row>
    <row r="1508" spans="13:20" ht="14.25" customHeight="1" x14ac:dyDescent="0.15">
      <c r="M1508" s="123"/>
      <c r="N1508" s="129"/>
      <c r="O1508" s="129"/>
      <c r="P1508" s="130"/>
      <c r="Q1508" s="130"/>
      <c r="R1508" s="130"/>
      <c r="S1508" s="131"/>
      <c r="T1508" s="131"/>
    </row>
    <row r="1509" spans="13:20" ht="14.25" customHeight="1" x14ac:dyDescent="0.15">
      <c r="M1509" s="123"/>
      <c r="N1509" s="129"/>
      <c r="O1509" s="129"/>
      <c r="P1509" s="130"/>
      <c r="Q1509" s="130"/>
      <c r="R1509" s="130"/>
      <c r="S1509" s="131"/>
      <c r="T1509" s="131"/>
    </row>
    <row r="1510" spans="13:20" ht="14.25" customHeight="1" x14ac:dyDescent="0.15">
      <c r="M1510" s="123"/>
      <c r="N1510" s="129"/>
      <c r="O1510" s="129"/>
      <c r="P1510" s="130"/>
      <c r="Q1510" s="130"/>
      <c r="R1510" s="130"/>
      <c r="S1510" s="131"/>
      <c r="T1510" s="131"/>
    </row>
    <row r="1511" spans="13:20" ht="14.25" customHeight="1" x14ac:dyDescent="0.15">
      <c r="M1511" s="123"/>
      <c r="N1511" s="129"/>
      <c r="O1511" s="129"/>
      <c r="P1511" s="130"/>
      <c r="Q1511" s="130"/>
      <c r="R1511" s="130"/>
      <c r="S1511" s="131"/>
      <c r="T1511" s="131"/>
    </row>
    <row r="1512" spans="13:20" ht="14.25" customHeight="1" x14ac:dyDescent="0.15">
      <c r="M1512" s="123"/>
      <c r="N1512" s="129"/>
      <c r="O1512" s="129"/>
      <c r="P1512" s="130"/>
      <c r="Q1512" s="130"/>
      <c r="R1512" s="130"/>
      <c r="S1512" s="131"/>
      <c r="T1512" s="131"/>
    </row>
    <row r="1513" spans="13:20" ht="14.25" customHeight="1" x14ac:dyDescent="0.15">
      <c r="M1513" s="123"/>
      <c r="N1513" s="129"/>
      <c r="O1513" s="129"/>
      <c r="P1513" s="130"/>
      <c r="Q1513" s="130"/>
      <c r="R1513" s="130"/>
      <c r="S1513" s="131"/>
      <c r="T1513" s="131"/>
    </row>
    <row r="1514" spans="13:20" ht="14.25" customHeight="1" x14ac:dyDescent="0.15">
      <c r="M1514" s="123"/>
      <c r="N1514" s="129"/>
      <c r="O1514" s="129"/>
      <c r="P1514" s="130"/>
      <c r="Q1514" s="130"/>
      <c r="R1514" s="130"/>
      <c r="S1514" s="131"/>
      <c r="T1514" s="131"/>
    </row>
    <row r="1515" spans="13:20" ht="14.25" customHeight="1" x14ac:dyDescent="0.15">
      <c r="M1515" s="123"/>
      <c r="N1515" s="129"/>
      <c r="O1515" s="129"/>
      <c r="P1515" s="130"/>
      <c r="Q1515" s="130"/>
      <c r="R1515" s="130"/>
      <c r="S1515" s="131"/>
      <c r="T1515" s="131"/>
    </row>
    <row r="1516" spans="13:20" ht="14.25" customHeight="1" x14ac:dyDescent="0.15">
      <c r="M1516" s="123"/>
      <c r="N1516" s="129"/>
      <c r="O1516" s="129"/>
      <c r="P1516" s="130"/>
      <c r="Q1516" s="130"/>
      <c r="R1516" s="130"/>
      <c r="S1516" s="131"/>
      <c r="T1516" s="131"/>
    </row>
    <row r="1517" spans="13:20" ht="14.25" customHeight="1" x14ac:dyDescent="0.15">
      <c r="M1517" s="123"/>
      <c r="N1517" s="129"/>
      <c r="O1517" s="129"/>
      <c r="P1517" s="130"/>
      <c r="Q1517" s="130"/>
      <c r="R1517" s="130"/>
      <c r="S1517" s="131"/>
      <c r="T1517" s="131"/>
    </row>
    <row r="1518" spans="13:20" ht="14.25" customHeight="1" x14ac:dyDescent="0.15">
      <c r="M1518" s="123"/>
      <c r="N1518" s="129"/>
      <c r="O1518" s="129"/>
      <c r="P1518" s="130"/>
      <c r="Q1518" s="130"/>
      <c r="R1518" s="130"/>
      <c r="S1518" s="131"/>
      <c r="T1518" s="131"/>
    </row>
    <row r="1519" spans="13:20" ht="14.25" customHeight="1" x14ac:dyDescent="0.15">
      <c r="M1519" s="123"/>
      <c r="N1519" s="129"/>
      <c r="O1519" s="129"/>
      <c r="P1519" s="130"/>
      <c r="Q1519" s="130"/>
      <c r="R1519" s="130"/>
      <c r="S1519" s="131"/>
      <c r="T1519" s="131"/>
    </row>
    <row r="1520" spans="13:20" ht="14.25" customHeight="1" x14ac:dyDescent="0.15">
      <c r="M1520" s="123"/>
      <c r="N1520" s="129"/>
      <c r="O1520" s="129"/>
      <c r="P1520" s="130"/>
      <c r="Q1520" s="130"/>
      <c r="R1520" s="130"/>
      <c r="S1520" s="131"/>
      <c r="T1520" s="131"/>
    </row>
    <row r="1521" spans="13:20" ht="14.25" customHeight="1" x14ac:dyDescent="0.15">
      <c r="M1521" s="123"/>
      <c r="N1521" s="129"/>
      <c r="O1521" s="129"/>
      <c r="P1521" s="130"/>
      <c r="Q1521" s="130"/>
      <c r="R1521" s="130"/>
      <c r="S1521" s="131"/>
      <c r="T1521" s="131"/>
    </row>
    <row r="1522" spans="13:20" ht="14.25" customHeight="1" x14ac:dyDescent="0.15">
      <c r="M1522" s="123"/>
      <c r="N1522" s="129"/>
      <c r="O1522" s="129"/>
      <c r="P1522" s="130"/>
      <c r="Q1522" s="130"/>
      <c r="R1522" s="130"/>
      <c r="S1522" s="131"/>
      <c r="T1522" s="131"/>
    </row>
    <row r="1523" spans="13:20" ht="14.25" customHeight="1" x14ac:dyDescent="0.15">
      <c r="M1523" s="123"/>
      <c r="N1523" s="129"/>
      <c r="O1523" s="129"/>
      <c r="P1523" s="130"/>
      <c r="Q1523" s="130"/>
      <c r="R1523" s="130"/>
      <c r="S1523" s="131"/>
      <c r="T1523" s="131"/>
    </row>
    <row r="1524" spans="13:20" ht="14.25" customHeight="1" x14ac:dyDescent="0.15">
      <c r="M1524" s="123"/>
      <c r="N1524" s="129"/>
      <c r="O1524" s="129"/>
      <c r="P1524" s="130"/>
      <c r="Q1524" s="130"/>
      <c r="R1524" s="130"/>
      <c r="S1524" s="131"/>
      <c r="T1524" s="131"/>
    </row>
    <row r="1525" spans="13:20" ht="14.25" customHeight="1" x14ac:dyDescent="0.15">
      <c r="M1525" s="123"/>
      <c r="N1525" s="129"/>
      <c r="O1525" s="129"/>
      <c r="P1525" s="130"/>
      <c r="Q1525" s="130"/>
      <c r="R1525" s="130"/>
      <c r="S1525" s="131"/>
      <c r="T1525" s="131"/>
    </row>
    <row r="1526" spans="13:20" ht="14.25" customHeight="1" x14ac:dyDescent="0.15">
      <c r="M1526" s="123"/>
      <c r="N1526" s="129"/>
      <c r="O1526" s="129"/>
      <c r="P1526" s="130"/>
      <c r="Q1526" s="130"/>
      <c r="R1526" s="130"/>
      <c r="S1526" s="131"/>
      <c r="T1526" s="131"/>
    </row>
    <row r="1527" spans="13:20" ht="14.25" customHeight="1" x14ac:dyDescent="0.15">
      <c r="M1527" s="123"/>
      <c r="N1527" s="129"/>
      <c r="O1527" s="129"/>
      <c r="P1527" s="130"/>
      <c r="Q1527" s="130"/>
      <c r="R1527" s="130"/>
      <c r="S1527" s="131"/>
      <c r="T1527" s="131"/>
    </row>
    <row r="1528" spans="13:20" ht="14.25" customHeight="1" x14ac:dyDescent="0.15">
      <c r="M1528" s="123"/>
      <c r="N1528" s="129"/>
      <c r="O1528" s="129"/>
      <c r="P1528" s="130"/>
      <c r="Q1528" s="130"/>
      <c r="R1528" s="130"/>
      <c r="S1528" s="131"/>
      <c r="T1528" s="131"/>
    </row>
    <row r="1529" spans="13:20" ht="14.25" customHeight="1" x14ac:dyDescent="0.15">
      <c r="M1529" s="123"/>
      <c r="N1529" s="129"/>
      <c r="O1529" s="129"/>
      <c r="P1529" s="130"/>
      <c r="Q1529" s="130"/>
      <c r="R1529" s="130"/>
      <c r="S1529" s="131"/>
      <c r="T1529" s="131"/>
    </row>
    <row r="1530" spans="13:20" ht="14.25" customHeight="1" x14ac:dyDescent="0.15">
      <c r="M1530" s="123"/>
      <c r="N1530" s="129"/>
      <c r="O1530" s="129"/>
      <c r="P1530" s="130"/>
      <c r="Q1530" s="130"/>
      <c r="R1530" s="130"/>
      <c r="S1530" s="131"/>
      <c r="T1530" s="131"/>
    </row>
    <row r="1531" spans="13:20" ht="14.25" customHeight="1" x14ac:dyDescent="0.15">
      <c r="M1531" s="123"/>
      <c r="N1531" s="129"/>
      <c r="O1531" s="129"/>
      <c r="P1531" s="130"/>
      <c r="Q1531" s="130"/>
      <c r="R1531" s="130"/>
      <c r="S1531" s="131"/>
      <c r="T1531" s="131"/>
    </row>
    <row r="1532" spans="13:20" ht="14.25" customHeight="1" x14ac:dyDescent="0.15">
      <c r="M1532" s="123"/>
      <c r="N1532" s="129"/>
      <c r="O1532" s="129"/>
      <c r="P1532" s="130"/>
      <c r="Q1532" s="130"/>
      <c r="R1532" s="130"/>
      <c r="S1532" s="131"/>
      <c r="T1532" s="131"/>
    </row>
    <row r="1533" spans="13:20" ht="14.25" customHeight="1" x14ac:dyDescent="0.15">
      <c r="M1533" s="123"/>
      <c r="N1533" s="129"/>
      <c r="O1533" s="129"/>
      <c r="P1533" s="130"/>
      <c r="Q1533" s="130"/>
      <c r="R1533" s="130"/>
      <c r="S1533" s="131"/>
      <c r="T1533" s="131"/>
    </row>
    <row r="1534" spans="13:20" ht="14.25" customHeight="1" x14ac:dyDescent="0.15">
      <c r="M1534" s="123"/>
      <c r="N1534" s="129"/>
      <c r="O1534" s="129"/>
      <c r="P1534" s="130"/>
      <c r="Q1534" s="130"/>
      <c r="R1534" s="130"/>
      <c r="S1534" s="131"/>
      <c r="T1534" s="131"/>
    </row>
    <row r="1535" spans="13:20" ht="14.25" customHeight="1" x14ac:dyDescent="0.15">
      <c r="M1535" s="123"/>
      <c r="N1535" s="129"/>
      <c r="O1535" s="129"/>
      <c r="P1535" s="130"/>
      <c r="Q1535" s="130"/>
      <c r="R1535" s="130"/>
      <c r="S1535" s="131"/>
      <c r="T1535" s="131"/>
    </row>
    <row r="1536" spans="13:20" ht="14.25" customHeight="1" x14ac:dyDescent="0.15">
      <c r="M1536" s="123"/>
      <c r="N1536" s="129"/>
      <c r="O1536" s="129"/>
      <c r="P1536" s="130"/>
      <c r="Q1536" s="130"/>
      <c r="R1536" s="130"/>
      <c r="S1536" s="131"/>
      <c r="T1536" s="131"/>
    </row>
    <row r="1537" spans="13:20" ht="14.25" customHeight="1" x14ac:dyDescent="0.15">
      <c r="M1537" s="123"/>
      <c r="N1537" s="129"/>
      <c r="O1537" s="129"/>
      <c r="P1537" s="130"/>
      <c r="Q1537" s="130"/>
      <c r="R1537" s="130"/>
      <c r="S1537" s="131"/>
      <c r="T1537" s="131"/>
    </row>
    <row r="1538" spans="13:20" ht="14.25" customHeight="1" x14ac:dyDescent="0.15">
      <c r="M1538" s="123"/>
      <c r="N1538" s="129"/>
      <c r="O1538" s="129"/>
      <c r="P1538" s="130"/>
      <c r="Q1538" s="130"/>
      <c r="R1538" s="130"/>
      <c r="S1538" s="131"/>
      <c r="T1538" s="131"/>
    </row>
    <row r="1539" spans="13:20" ht="14.25" customHeight="1" x14ac:dyDescent="0.15">
      <c r="M1539" s="123"/>
      <c r="N1539" s="129"/>
      <c r="O1539" s="129"/>
      <c r="P1539" s="130"/>
      <c r="Q1539" s="130"/>
      <c r="R1539" s="130"/>
      <c r="S1539" s="131"/>
      <c r="T1539" s="131"/>
    </row>
    <row r="1540" spans="13:20" ht="14.25" customHeight="1" x14ac:dyDescent="0.15">
      <c r="M1540" s="123"/>
      <c r="N1540" s="129"/>
      <c r="O1540" s="129"/>
      <c r="P1540" s="130"/>
      <c r="Q1540" s="130"/>
      <c r="R1540" s="130"/>
      <c r="S1540" s="131"/>
      <c r="T1540" s="131"/>
    </row>
    <row r="1541" spans="13:20" ht="14.25" customHeight="1" x14ac:dyDescent="0.15">
      <c r="M1541" s="123"/>
      <c r="N1541" s="129"/>
      <c r="O1541" s="129"/>
      <c r="P1541" s="130"/>
      <c r="Q1541" s="130"/>
      <c r="R1541" s="130"/>
      <c r="S1541" s="131"/>
      <c r="T1541" s="131"/>
    </row>
    <row r="1542" spans="13:20" ht="14.25" customHeight="1" x14ac:dyDescent="0.15">
      <c r="M1542" s="123"/>
      <c r="N1542" s="129"/>
      <c r="O1542" s="129"/>
      <c r="P1542" s="130"/>
      <c r="Q1542" s="130"/>
      <c r="R1542" s="130"/>
      <c r="S1542" s="131"/>
      <c r="T1542" s="131"/>
    </row>
    <row r="1543" spans="13:20" ht="14.25" customHeight="1" x14ac:dyDescent="0.15">
      <c r="M1543" s="123"/>
      <c r="N1543" s="129"/>
      <c r="O1543" s="129"/>
      <c r="P1543" s="130"/>
      <c r="Q1543" s="130"/>
      <c r="R1543" s="130"/>
      <c r="S1543" s="131"/>
      <c r="T1543" s="131"/>
    </row>
    <row r="1544" spans="13:20" ht="14.25" customHeight="1" x14ac:dyDescent="0.15">
      <c r="M1544" s="123"/>
      <c r="N1544" s="129"/>
      <c r="O1544" s="129"/>
      <c r="P1544" s="130"/>
      <c r="Q1544" s="130"/>
      <c r="R1544" s="130"/>
      <c r="S1544" s="131"/>
      <c r="T1544" s="131"/>
    </row>
    <row r="1545" spans="13:20" ht="14.25" customHeight="1" x14ac:dyDescent="0.15">
      <c r="M1545" s="123"/>
      <c r="N1545" s="129"/>
      <c r="O1545" s="129"/>
      <c r="P1545" s="130"/>
      <c r="Q1545" s="130"/>
      <c r="R1545" s="130"/>
      <c r="S1545" s="131"/>
      <c r="T1545" s="131"/>
    </row>
    <row r="1546" spans="13:20" ht="14.25" customHeight="1" x14ac:dyDescent="0.15">
      <c r="M1546" s="123"/>
      <c r="N1546" s="129"/>
      <c r="O1546" s="129"/>
      <c r="P1546" s="130"/>
      <c r="Q1546" s="130"/>
      <c r="R1546" s="130"/>
      <c r="S1546" s="131"/>
      <c r="T1546" s="131"/>
    </row>
    <row r="1547" spans="13:20" ht="14.25" customHeight="1" x14ac:dyDescent="0.15">
      <c r="M1547" s="123"/>
      <c r="N1547" s="129"/>
      <c r="O1547" s="129"/>
      <c r="P1547" s="130"/>
      <c r="Q1547" s="130"/>
      <c r="R1547" s="130"/>
      <c r="S1547" s="131"/>
      <c r="T1547" s="131"/>
    </row>
    <row r="1548" spans="13:20" ht="14.25" customHeight="1" x14ac:dyDescent="0.15">
      <c r="M1548" s="123"/>
      <c r="N1548" s="129"/>
      <c r="O1548" s="129"/>
      <c r="P1548" s="130"/>
      <c r="Q1548" s="130"/>
      <c r="R1548" s="130"/>
      <c r="S1548" s="131"/>
      <c r="T1548" s="131"/>
    </row>
    <row r="1549" spans="13:20" ht="14.25" customHeight="1" x14ac:dyDescent="0.15">
      <c r="M1549" s="123"/>
      <c r="N1549" s="129"/>
      <c r="O1549" s="129"/>
      <c r="P1549" s="130"/>
      <c r="Q1549" s="130"/>
      <c r="R1549" s="130"/>
      <c r="S1549" s="131"/>
      <c r="T1549" s="131"/>
    </row>
    <row r="1550" spans="13:20" ht="14.25" customHeight="1" x14ac:dyDescent="0.15">
      <c r="M1550" s="123"/>
      <c r="N1550" s="129"/>
      <c r="O1550" s="129"/>
      <c r="P1550" s="130"/>
      <c r="Q1550" s="130"/>
      <c r="R1550" s="130"/>
      <c r="S1550" s="131"/>
      <c r="T1550" s="131"/>
    </row>
    <row r="1551" spans="13:20" ht="14.25" customHeight="1" x14ac:dyDescent="0.15">
      <c r="M1551" s="123"/>
      <c r="N1551" s="129"/>
      <c r="O1551" s="129"/>
      <c r="P1551" s="130"/>
      <c r="Q1551" s="130"/>
      <c r="R1551" s="130"/>
      <c r="S1551" s="131"/>
      <c r="T1551" s="131"/>
    </row>
    <row r="1552" spans="13:20" ht="14.25" customHeight="1" x14ac:dyDescent="0.15">
      <c r="M1552" s="123"/>
      <c r="N1552" s="129"/>
      <c r="O1552" s="129"/>
      <c r="P1552" s="130"/>
      <c r="Q1552" s="130"/>
      <c r="R1552" s="130"/>
      <c r="S1552" s="131"/>
      <c r="T1552" s="131"/>
    </row>
    <row r="1553" spans="13:20" ht="14.25" customHeight="1" x14ac:dyDescent="0.15">
      <c r="M1553" s="123"/>
      <c r="N1553" s="129"/>
      <c r="O1553" s="129"/>
      <c r="P1553" s="130"/>
      <c r="Q1553" s="130"/>
      <c r="R1553" s="130"/>
      <c r="S1553" s="131"/>
      <c r="T1553" s="131"/>
    </row>
    <row r="1554" spans="13:20" ht="14.25" customHeight="1" x14ac:dyDescent="0.15">
      <c r="M1554" s="123"/>
      <c r="N1554" s="129"/>
      <c r="O1554" s="129"/>
      <c r="P1554" s="130"/>
      <c r="Q1554" s="130"/>
      <c r="R1554" s="130"/>
      <c r="S1554" s="131"/>
      <c r="T1554" s="131"/>
    </row>
    <row r="1555" spans="13:20" ht="14.25" customHeight="1" x14ac:dyDescent="0.15">
      <c r="M1555" s="123"/>
      <c r="N1555" s="129"/>
      <c r="O1555" s="129"/>
      <c r="P1555" s="130"/>
      <c r="Q1555" s="130"/>
      <c r="R1555" s="130"/>
      <c r="S1555" s="131"/>
      <c r="T1555" s="131"/>
    </row>
    <row r="1556" spans="13:20" ht="14.25" customHeight="1" x14ac:dyDescent="0.15">
      <c r="M1556" s="123"/>
      <c r="N1556" s="129"/>
      <c r="O1556" s="129"/>
      <c r="P1556" s="130"/>
      <c r="Q1556" s="130"/>
      <c r="R1556" s="130"/>
      <c r="S1556" s="131"/>
      <c r="T1556" s="131"/>
    </row>
    <row r="1557" spans="13:20" ht="14.25" customHeight="1" x14ac:dyDescent="0.15">
      <c r="M1557" s="123"/>
      <c r="N1557" s="129"/>
      <c r="O1557" s="129"/>
      <c r="P1557" s="130"/>
      <c r="Q1557" s="130"/>
      <c r="R1557" s="130"/>
      <c r="S1557" s="131"/>
      <c r="T1557" s="131"/>
    </row>
    <row r="1558" spans="13:20" ht="14.25" customHeight="1" x14ac:dyDescent="0.15">
      <c r="M1558" s="123"/>
      <c r="N1558" s="129"/>
      <c r="O1558" s="129"/>
      <c r="P1558" s="130"/>
      <c r="Q1558" s="130"/>
      <c r="R1558" s="130"/>
      <c r="S1558" s="131"/>
      <c r="T1558" s="131"/>
    </row>
    <row r="1559" spans="13:20" ht="14.25" customHeight="1" x14ac:dyDescent="0.15">
      <c r="M1559" s="123"/>
      <c r="N1559" s="129"/>
      <c r="O1559" s="129"/>
      <c r="P1559" s="130"/>
      <c r="Q1559" s="130"/>
      <c r="R1559" s="130"/>
      <c r="S1559" s="131"/>
      <c r="T1559" s="131"/>
    </row>
    <row r="1560" spans="13:20" ht="14.25" customHeight="1" x14ac:dyDescent="0.15">
      <c r="M1560" s="123"/>
      <c r="N1560" s="129"/>
      <c r="O1560" s="129"/>
      <c r="P1560" s="130"/>
      <c r="Q1560" s="130"/>
      <c r="R1560" s="130"/>
      <c r="S1560" s="131"/>
      <c r="T1560" s="131"/>
    </row>
    <row r="1561" spans="13:20" ht="14.25" customHeight="1" x14ac:dyDescent="0.15">
      <c r="M1561" s="123"/>
      <c r="N1561" s="129"/>
      <c r="O1561" s="129"/>
      <c r="P1561" s="130"/>
      <c r="Q1561" s="130"/>
      <c r="R1561" s="130"/>
      <c r="S1561" s="131"/>
      <c r="T1561" s="131"/>
    </row>
    <row r="1562" spans="13:20" ht="14.25" customHeight="1" x14ac:dyDescent="0.15">
      <c r="M1562" s="123"/>
      <c r="N1562" s="129"/>
      <c r="O1562" s="129"/>
      <c r="P1562" s="130"/>
      <c r="Q1562" s="130"/>
      <c r="R1562" s="130"/>
      <c r="S1562" s="131"/>
      <c r="T1562" s="131"/>
    </row>
    <row r="1563" spans="13:20" ht="14.25" customHeight="1" x14ac:dyDescent="0.15">
      <c r="M1563" s="123"/>
      <c r="N1563" s="129"/>
      <c r="O1563" s="129"/>
      <c r="P1563" s="130"/>
      <c r="Q1563" s="130"/>
      <c r="R1563" s="130"/>
      <c r="S1563" s="131"/>
      <c r="T1563" s="131"/>
    </row>
    <row r="1564" spans="13:20" ht="14.25" customHeight="1" x14ac:dyDescent="0.15">
      <c r="M1564" s="123"/>
      <c r="N1564" s="129"/>
      <c r="O1564" s="129"/>
      <c r="P1564" s="130"/>
      <c r="Q1564" s="130"/>
      <c r="R1564" s="130"/>
      <c r="S1564" s="131"/>
      <c r="T1564" s="131"/>
    </row>
    <row r="1565" spans="13:20" ht="14.25" customHeight="1" x14ac:dyDescent="0.15">
      <c r="M1565" s="123"/>
      <c r="N1565" s="129"/>
      <c r="O1565" s="129"/>
      <c r="P1565" s="130"/>
      <c r="Q1565" s="130"/>
      <c r="R1565" s="130"/>
      <c r="S1565" s="131"/>
      <c r="T1565" s="131"/>
    </row>
    <row r="1566" spans="13:20" ht="14.25" customHeight="1" x14ac:dyDescent="0.15">
      <c r="M1566" s="123"/>
      <c r="N1566" s="129"/>
      <c r="O1566" s="129"/>
      <c r="P1566" s="130"/>
      <c r="Q1566" s="130"/>
      <c r="R1566" s="130"/>
      <c r="S1566" s="131"/>
      <c r="T1566" s="131"/>
    </row>
    <row r="1567" spans="13:20" ht="14.25" customHeight="1" x14ac:dyDescent="0.15">
      <c r="M1567" s="123"/>
      <c r="N1567" s="129"/>
      <c r="O1567" s="129"/>
      <c r="P1567" s="130"/>
      <c r="Q1567" s="130"/>
      <c r="R1567" s="130"/>
      <c r="S1567" s="131"/>
      <c r="T1567" s="131"/>
    </row>
    <row r="1568" spans="13:20" ht="14.25" customHeight="1" x14ac:dyDescent="0.15">
      <c r="M1568" s="123"/>
      <c r="N1568" s="129"/>
      <c r="O1568" s="129"/>
      <c r="P1568" s="130"/>
      <c r="Q1568" s="130"/>
      <c r="R1568" s="130"/>
      <c r="S1568" s="131"/>
      <c r="T1568" s="131"/>
    </row>
    <row r="1569" spans="13:20" ht="14.25" customHeight="1" x14ac:dyDescent="0.15">
      <c r="M1569" s="123"/>
      <c r="N1569" s="129"/>
      <c r="O1569" s="129"/>
      <c r="P1569" s="130"/>
      <c r="Q1569" s="130"/>
      <c r="R1569" s="130"/>
      <c r="S1569" s="131"/>
      <c r="T1569" s="131"/>
    </row>
    <row r="1570" spans="13:20" ht="14.25" customHeight="1" x14ac:dyDescent="0.15">
      <c r="M1570" s="123"/>
      <c r="N1570" s="129"/>
      <c r="O1570" s="129"/>
      <c r="P1570" s="130"/>
      <c r="Q1570" s="130"/>
      <c r="R1570" s="130"/>
      <c r="S1570" s="131"/>
      <c r="T1570" s="131"/>
    </row>
    <row r="1571" spans="13:20" ht="14.25" customHeight="1" x14ac:dyDescent="0.15">
      <c r="M1571" s="123"/>
      <c r="N1571" s="129"/>
      <c r="O1571" s="129"/>
      <c r="P1571" s="130"/>
      <c r="Q1571" s="130"/>
      <c r="R1571" s="130"/>
      <c r="S1571" s="131"/>
      <c r="T1571" s="131"/>
    </row>
    <row r="1572" spans="13:20" ht="14.25" customHeight="1" x14ac:dyDescent="0.15">
      <c r="M1572" s="123"/>
      <c r="N1572" s="129"/>
      <c r="O1572" s="129"/>
      <c r="P1572" s="130"/>
      <c r="Q1572" s="130"/>
      <c r="R1572" s="130"/>
      <c r="S1572" s="131"/>
      <c r="T1572" s="131"/>
    </row>
    <row r="1573" spans="13:20" ht="14.25" customHeight="1" x14ac:dyDescent="0.15">
      <c r="M1573" s="123"/>
      <c r="N1573" s="129"/>
      <c r="O1573" s="129"/>
      <c r="P1573" s="130"/>
      <c r="Q1573" s="130"/>
      <c r="R1573" s="130"/>
      <c r="S1573" s="131"/>
      <c r="T1573" s="131"/>
    </row>
    <row r="1574" spans="13:20" ht="14.25" customHeight="1" x14ac:dyDescent="0.15">
      <c r="M1574" s="123"/>
      <c r="N1574" s="129"/>
      <c r="O1574" s="129"/>
      <c r="P1574" s="130"/>
      <c r="Q1574" s="130"/>
      <c r="R1574" s="130"/>
      <c r="S1574" s="131"/>
      <c r="T1574" s="131"/>
    </row>
    <row r="1575" spans="13:20" ht="14.25" customHeight="1" x14ac:dyDescent="0.15">
      <c r="M1575" s="123"/>
      <c r="N1575" s="129"/>
      <c r="O1575" s="129"/>
      <c r="P1575" s="130"/>
      <c r="Q1575" s="130"/>
      <c r="R1575" s="130"/>
      <c r="S1575" s="131"/>
      <c r="T1575" s="131"/>
    </row>
    <row r="1576" spans="13:20" ht="14.25" customHeight="1" x14ac:dyDescent="0.15">
      <c r="M1576" s="123"/>
      <c r="N1576" s="129"/>
      <c r="O1576" s="129"/>
      <c r="P1576" s="130"/>
      <c r="Q1576" s="130"/>
      <c r="R1576" s="130"/>
      <c r="S1576" s="131"/>
      <c r="T1576" s="131"/>
    </row>
    <row r="1577" spans="13:20" ht="14.25" customHeight="1" x14ac:dyDescent="0.15">
      <c r="M1577" s="123"/>
      <c r="N1577" s="129"/>
      <c r="O1577" s="129"/>
      <c r="P1577" s="130"/>
      <c r="Q1577" s="130"/>
      <c r="R1577" s="130"/>
      <c r="S1577" s="131"/>
      <c r="T1577" s="131"/>
    </row>
    <row r="1578" spans="13:20" ht="14.25" customHeight="1" x14ac:dyDescent="0.15">
      <c r="M1578" s="123"/>
      <c r="N1578" s="129"/>
      <c r="O1578" s="129"/>
      <c r="P1578" s="130"/>
      <c r="Q1578" s="130"/>
      <c r="R1578" s="130"/>
      <c r="S1578" s="131"/>
      <c r="T1578" s="131"/>
    </row>
    <row r="1579" spans="13:20" ht="14.25" customHeight="1" x14ac:dyDescent="0.15">
      <c r="M1579" s="123"/>
      <c r="N1579" s="129"/>
      <c r="O1579" s="129"/>
      <c r="P1579" s="130"/>
      <c r="Q1579" s="130"/>
      <c r="R1579" s="130"/>
      <c r="S1579" s="131"/>
      <c r="T1579" s="131"/>
    </row>
    <row r="1580" spans="13:20" ht="14.25" customHeight="1" x14ac:dyDescent="0.15">
      <c r="M1580" s="123"/>
      <c r="N1580" s="129"/>
      <c r="O1580" s="129"/>
      <c r="P1580" s="130"/>
      <c r="Q1580" s="130"/>
      <c r="R1580" s="130"/>
      <c r="S1580" s="131"/>
      <c r="T1580" s="131"/>
    </row>
    <row r="1581" spans="13:20" ht="14.25" customHeight="1" x14ac:dyDescent="0.15">
      <c r="M1581" s="123"/>
      <c r="N1581" s="129"/>
      <c r="O1581" s="129"/>
      <c r="P1581" s="130"/>
      <c r="Q1581" s="130"/>
      <c r="R1581" s="130"/>
      <c r="S1581" s="131"/>
      <c r="T1581" s="131"/>
    </row>
    <row r="1582" spans="13:20" ht="14.25" customHeight="1" x14ac:dyDescent="0.15">
      <c r="M1582" s="123"/>
      <c r="N1582" s="129"/>
      <c r="O1582" s="129"/>
      <c r="P1582" s="130"/>
      <c r="Q1582" s="130"/>
      <c r="R1582" s="130"/>
      <c r="S1582" s="131"/>
      <c r="T1582" s="131"/>
    </row>
    <row r="1583" spans="13:20" ht="14.25" customHeight="1" x14ac:dyDescent="0.15">
      <c r="M1583" s="123"/>
      <c r="N1583" s="129"/>
      <c r="O1583" s="129"/>
      <c r="P1583" s="130"/>
      <c r="Q1583" s="130"/>
      <c r="R1583" s="130"/>
      <c r="S1583" s="131"/>
      <c r="T1583" s="131"/>
    </row>
    <row r="1584" spans="13:20" ht="14.25" customHeight="1" x14ac:dyDescent="0.15">
      <c r="M1584" s="123"/>
      <c r="N1584" s="129"/>
      <c r="O1584" s="129"/>
      <c r="P1584" s="130"/>
      <c r="Q1584" s="130"/>
      <c r="R1584" s="130"/>
      <c r="S1584" s="131"/>
      <c r="T1584" s="131"/>
    </row>
    <row r="1585" spans="13:20" ht="14.25" customHeight="1" x14ac:dyDescent="0.15">
      <c r="M1585" s="123"/>
      <c r="N1585" s="129"/>
      <c r="O1585" s="129"/>
      <c r="P1585" s="130"/>
      <c r="Q1585" s="130"/>
      <c r="R1585" s="130"/>
      <c r="S1585" s="131"/>
      <c r="T1585" s="131"/>
    </row>
    <row r="1586" spans="13:20" ht="14.25" customHeight="1" x14ac:dyDescent="0.15">
      <c r="M1586" s="123"/>
      <c r="N1586" s="129"/>
      <c r="O1586" s="129"/>
      <c r="P1586" s="130"/>
      <c r="Q1586" s="130"/>
      <c r="R1586" s="130"/>
      <c r="S1586" s="131"/>
      <c r="T1586" s="131"/>
    </row>
    <row r="1587" spans="13:20" ht="14.25" customHeight="1" x14ac:dyDescent="0.15">
      <c r="M1587" s="123"/>
      <c r="N1587" s="129"/>
      <c r="O1587" s="129"/>
      <c r="P1587" s="130"/>
      <c r="Q1587" s="130"/>
      <c r="R1587" s="130"/>
      <c r="S1587" s="131"/>
      <c r="T1587" s="131"/>
    </row>
    <row r="1588" spans="13:20" ht="14.25" customHeight="1" x14ac:dyDescent="0.15">
      <c r="M1588" s="123"/>
      <c r="N1588" s="129"/>
      <c r="O1588" s="129"/>
      <c r="P1588" s="130"/>
      <c r="Q1588" s="130"/>
      <c r="R1588" s="130"/>
      <c r="S1588" s="131"/>
      <c r="T1588" s="131"/>
    </row>
    <row r="1589" spans="13:20" ht="14.25" customHeight="1" x14ac:dyDescent="0.15">
      <c r="M1589" s="123"/>
      <c r="N1589" s="129"/>
      <c r="O1589" s="129"/>
      <c r="P1589" s="130"/>
      <c r="Q1589" s="130"/>
      <c r="R1589" s="130"/>
      <c r="S1589" s="131"/>
      <c r="T1589" s="131"/>
    </row>
    <row r="1590" spans="13:20" ht="14.25" customHeight="1" x14ac:dyDescent="0.15">
      <c r="M1590" s="123"/>
      <c r="N1590" s="129"/>
      <c r="O1590" s="129"/>
      <c r="P1590" s="130"/>
      <c r="Q1590" s="130"/>
      <c r="R1590" s="130"/>
      <c r="S1590" s="131"/>
      <c r="T1590" s="131"/>
    </row>
    <row r="1591" spans="13:20" ht="14.25" customHeight="1" x14ac:dyDescent="0.15">
      <c r="M1591" s="123"/>
      <c r="N1591" s="129"/>
      <c r="O1591" s="129"/>
      <c r="P1591" s="130"/>
      <c r="Q1591" s="130"/>
      <c r="R1591" s="130"/>
      <c r="S1591" s="131"/>
      <c r="T1591" s="131"/>
    </row>
    <row r="1592" spans="13:20" ht="14.25" customHeight="1" x14ac:dyDescent="0.15">
      <c r="M1592" s="123"/>
      <c r="N1592" s="129"/>
      <c r="O1592" s="129"/>
      <c r="P1592" s="130"/>
      <c r="Q1592" s="130"/>
      <c r="R1592" s="130"/>
      <c r="S1592" s="131"/>
      <c r="T1592" s="131"/>
    </row>
    <row r="1593" spans="13:20" ht="14.25" customHeight="1" x14ac:dyDescent="0.15">
      <c r="M1593" s="123"/>
      <c r="N1593" s="129"/>
      <c r="O1593" s="129"/>
      <c r="P1593" s="130"/>
      <c r="Q1593" s="130"/>
      <c r="R1593" s="130"/>
      <c r="S1593" s="131"/>
      <c r="T1593" s="131"/>
    </row>
    <row r="1594" spans="13:20" ht="14.25" customHeight="1" x14ac:dyDescent="0.15">
      <c r="M1594" s="123"/>
      <c r="N1594" s="129"/>
      <c r="O1594" s="129"/>
      <c r="P1594" s="130"/>
      <c r="Q1594" s="130"/>
      <c r="R1594" s="130"/>
      <c r="S1594" s="131"/>
      <c r="T1594" s="131"/>
    </row>
    <row r="1595" spans="13:20" ht="14.25" customHeight="1" x14ac:dyDescent="0.15">
      <c r="M1595" s="123"/>
      <c r="N1595" s="129"/>
      <c r="O1595" s="129"/>
      <c r="P1595" s="130"/>
      <c r="Q1595" s="130"/>
      <c r="R1595" s="130"/>
      <c r="S1595" s="131"/>
      <c r="T1595" s="131"/>
    </row>
    <row r="1596" spans="13:20" ht="14.25" customHeight="1" x14ac:dyDescent="0.15">
      <c r="M1596" s="123"/>
      <c r="N1596" s="129"/>
      <c r="O1596" s="129"/>
      <c r="P1596" s="130"/>
      <c r="Q1596" s="130"/>
      <c r="R1596" s="130"/>
      <c r="S1596" s="131"/>
      <c r="T1596" s="131"/>
    </row>
    <row r="1597" spans="13:20" ht="14.25" customHeight="1" x14ac:dyDescent="0.15">
      <c r="M1597" s="123"/>
      <c r="N1597" s="129"/>
      <c r="O1597" s="129"/>
      <c r="P1597" s="130"/>
      <c r="Q1597" s="130"/>
      <c r="R1597" s="130"/>
      <c r="S1597" s="131"/>
      <c r="T1597" s="131"/>
    </row>
    <row r="1598" spans="13:20" ht="14.25" customHeight="1" x14ac:dyDescent="0.15">
      <c r="M1598" s="123"/>
      <c r="N1598" s="129"/>
      <c r="O1598" s="129"/>
      <c r="P1598" s="130"/>
      <c r="Q1598" s="130"/>
      <c r="R1598" s="130"/>
      <c r="S1598" s="131"/>
      <c r="T1598" s="131"/>
    </row>
    <row r="1599" spans="13:20" ht="14.25" customHeight="1" x14ac:dyDescent="0.15">
      <c r="M1599" s="123"/>
      <c r="N1599" s="129"/>
      <c r="O1599" s="129"/>
      <c r="P1599" s="130"/>
      <c r="Q1599" s="130"/>
      <c r="R1599" s="130"/>
      <c r="S1599" s="131"/>
      <c r="T1599" s="131"/>
    </row>
    <row r="1600" spans="13:20" ht="14.25" customHeight="1" x14ac:dyDescent="0.15">
      <c r="M1600" s="123"/>
      <c r="N1600" s="129"/>
      <c r="O1600" s="129"/>
      <c r="P1600" s="130"/>
      <c r="Q1600" s="130"/>
      <c r="R1600" s="130"/>
      <c r="S1600" s="131"/>
      <c r="T1600" s="131"/>
    </row>
    <row r="1601" spans="13:20" ht="14.25" customHeight="1" x14ac:dyDescent="0.15">
      <c r="M1601" s="123"/>
      <c r="N1601" s="129"/>
      <c r="O1601" s="129"/>
      <c r="P1601" s="130"/>
      <c r="Q1601" s="130"/>
      <c r="R1601" s="130"/>
      <c r="S1601" s="131"/>
      <c r="T1601" s="131"/>
    </row>
    <row r="1602" spans="13:20" ht="14.25" customHeight="1" x14ac:dyDescent="0.15">
      <c r="M1602" s="123"/>
      <c r="N1602" s="129"/>
      <c r="O1602" s="129"/>
      <c r="P1602" s="130"/>
      <c r="Q1602" s="130"/>
      <c r="R1602" s="130"/>
      <c r="S1602" s="131"/>
      <c r="T1602" s="131"/>
    </row>
    <row r="1603" spans="13:20" ht="14.25" customHeight="1" x14ac:dyDescent="0.15">
      <c r="M1603" s="123"/>
      <c r="N1603" s="129"/>
      <c r="O1603" s="129"/>
      <c r="P1603" s="130"/>
      <c r="Q1603" s="130"/>
      <c r="R1603" s="130"/>
      <c r="S1603" s="131"/>
      <c r="T1603" s="131"/>
    </row>
    <row r="1604" spans="13:20" ht="14.25" customHeight="1" x14ac:dyDescent="0.15">
      <c r="M1604" s="123"/>
      <c r="N1604" s="129"/>
      <c r="O1604" s="129"/>
      <c r="P1604" s="130"/>
      <c r="Q1604" s="130"/>
      <c r="R1604" s="130"/>
      <c r="S1604" s="131"/>
      <c r="T1604" s="131"/>
    </row>
    <row r="1605" spans="13:20" ht="14.25" customHeight="1" x14ac:dyDescent="0.15">
      <c r="M1605" s="123"/>
      <c r="N1605" s="129"/>
      <c r="O1605" s="129"/>
      <c r="P1605" s="130"/>
      <c r="Q1605" s="130"/>
      <c r="R1605" s="130"/>
      <c r="S1605" s="131"/>
      <c r="T1605" s="131"/>
    </row>
    <row r="1606" spans="13:20" ht="14.25" customHeight="1" x14ac:dyDescent="0.15">
      <c r="M1606" s="123"/>
      <c r="N1606" s="129"/>
      <c r="O1606" s="129"/>
      <c r="P1606" s="130"/>
      <c r="Q1606" s="130"/>
      <c r="R1606" s="130"/>
      <c r="S1606" s="131"/>
      <c r="T1606" s="131"/>
    </row>
    <row r="1607" spans="13:20" ht="14.25" customHeight="1" x14ac:dyDescent="0.15">
      <c r="M1607" s="123"/>
      <c r="N1607" s="129"/>
      <c r="O1607" s="129"/>
      <c r="P1607" s="130"/>
      <c r="Q1607" s="130"/>
      <c r="R1607" s="130"/>
      <c r="S1607" s="131"/>
      <c r="T1607" s="131"/>
    </row>
    <row r="1608" spans="13:20" ht="14.25" customHeight="1" x14ac:dyDescent="0.15">
      <c r="M1608" s="123"/>
      <c r="N1608" s="129"/>
      <c r="O1608" s="129"/>
      <c r="P1608" s="130"/>
      <c r="Q1608" s="130"/>
      <c r="R1608" s="130"/>
      <c r="S1608" s="131"/>
      <c r="T1608" s="131"/>
    </row>
    <row r="1609" spans="13:20" ht="14.25" customHeight="1" x14ac:dyDescent="0.15">
      <c r="M1609" s="123"/>
      <c r="N1609" s="129"/>
      <c r="O1609" s="129"/>
      <c r="P1609" s="130"/>
      <c r="Q1609" s="130"/>
      <c r="R1609" s="130"/>
      <c r="S1609" s="131"/>
      <c r="T1609" s="131"/>
    </row>
    <row r="1610" spans="13:20" ht="14.25" customHeight="1" x14ac:dyDescent="0.15">
      <c r="M1610" s="123"/>
      <c r="N1610" s="129"/>
      <c r="O1610" s="129"/>
      <c r="P1610" s="130"/>
      <c r="Q1610" s="130"/>
      <c r="R1610" s="130"/>
      <c r="S1610" s="131"/>
      <c r="T1610" s="131"/>
    </row>
    <row r="1611" spans="13:20" ht="14.25" customHeight="1" x14ac:dyDescent="0.15">
      <c r="M1611" s="123"/>
      <c r="N1611" s="129"/>
      <c r="O1611" s="129"/>
      <c r="P1611" s="130"/>
      <c r="Q1611" s="130"/>
      <c r="R1611" s="130"/>
      <c r="S1611" s="131"/>
      <c r="T1611" s="131"/>
    </row>
    <row r="1612" spans="13:20" ht="14.25" customHeight="1" x14ac:dyDescent="0.15">
      <c r="M1612" s="123"/>
      <c r="N1612" s="129"/>
      <c r="O1612" s="129"/>
      <c r="P1612" s="130"/>
      <c r="Q1612" s="130"/>
      <c r="R1612" s="130"/>
      <c r="S1612" s="131"/>
      <c r="T1612" s="131"/>
    </row>
    <row r="1613" spans="13:20" ht="14.25" customHeight="1" x14ac:dyDescent="0.15">
      <c r="M1613" s="123"/>
      <c r="N1613" s="129"/>
      <c r="O1613" s="129"/>
      <c r="P1613" s="130"/>
      <c r="Q1613" s="130"/>
      <c r="R1613" s="130"/>
      <c r="S1613" s="131"/>
      <c r="T1613" s="131"/>
    </row>
    <row r="1614" spans="13:20" ht="14.25" customHeight="1" x14ac:dyDescent="0.15">
      <c r="M1614" s="123"/>
      <c r="N1614" s="129"/>
      <c r="O1614" s="129"/>
      <c r="P1614" s="130"/>
      <c r="Q1614" s="130"/>
      <c r="R1614" s="130"/>
      <c r="S1614" s="131"/>
      <c r="T1614" s="131"/>
    </row>
    <row r="1615" spans="13:20" ht="14.25" customHeight="1" x14ac:dyDescent="0.15">
      <c r="M1615" s="123"/>
      <c r="N1615" s="129"/>
      <c r="O1615" s="129"/>
      <c r="P1615" s="130"/>
      <c r="Q1615" s="130"/>
      <c r="R1615" s="130"/>
      <c r="S1615" s="131"/>
      <c r="T1615" s="131"/>
    </row>
    <row r="1616" spans="13:20" ht="14.25" customHeight="1" x14ac:dyDescent="0.15">
      <c r="M1616" s="123"/>
      <c r="N1616" s="129"/>
      <c r="O1616" s="129"/>
      <c r="P1616" s="130"/>
      <c r="Q1616" s="130"/>
      <c r="R1616" s="130"/>
      <c r="S1616" s="131"/>
      <c r="T1616" s="131"/>
    </row>
    <row r="1617" spans="13:20" ht="14.25" customHeight="1" x14ac:dyDescent="0.15">
      <c r="M1617" s="123"/>
      <c r="N1617" s="129"/>
      <c r="O1617" s="129"/>
      <c r="P1617" s="130"/>
      <c r="Q1617" s="130"/>
      <c r="R1617" s="130"/>
      <c r="S1617" s="131"/>
      <c r="T1617" s="131"/>
    </row>
    <row r="1618" spans="13:20" ht="14.25" customHeight="1" x14ac:dyDescent="0.15">
      <c r="M1618" s="123"/>
      <c r="N1618" s="129"/>
      <c r="O1618" s="129"/>
      <c r="P1618" s="130"/>
      <c r="Q1618" s="130"/>
      <c r="R1618" s="130"/>
      <c r="S1618" s="131"/>
      <c r="T1618" s="131"/>
    </row>
    <row r="1619" spans="13:20" ht="14.25" customHeight="1" x14ac:dyDescent="0.15">
      <c r="M1619" s="123"/>
      <c r="N1619" s="129"/>
      <c r="O1619" s="129"/>
      <c r="P1619" s="130"/>
      <c r="Q1619" s="130"/>
      <c r="R1619" s="130"/>
      <c r="S1619" s="131"/>
      <c r="T1619" s="131"/>
    </row>
    <row r="1620" spans="13:20" ht="14.25" customHeight="1" x14ac:dyDescent="0.15">
      <c r="M1620" s="123"/>
      <c r="N1620" s="129"/>
      <c r="O1620" s="129"/>
      <c r="P1620" s="130"/>
      <c r="Q1620" s="130"/>
      <c r="R1620" s="130"/>
      <c r="S1620" s="131"/>
      <c r="T1620" s="131"/>
    </row>
    <row r="1621" spans="13:20" ht="14.25" customHeight="1" x14ac:dyDescent="0.15">
      <c r="M1621" s="123"/>
      <c r="N1621" s="129"/>
      <c r="O1621" s="129"/>
      <c r="P1621" s="130"/>
      <c r="Q1621" s="130"/>
      <c r="R1621" s="130"/>
      <c r="S1621" s="131"/>
      <c r="T1621" s="131"/>
    </row>
    <row r="1622" spans="13:20" ht="14.25" customHeight="1" x14ac:dyDescent="0.15">
      <c r="M1622" s="123"/>
      <c r="N1622" s="129"/>
      <c r="O1622" s="129"/>
      <c r="P1622" s="130"/>
      <c r="Q1622" s="130"/>
      <c r="R1622" s="130"/>
      <c r="S1622" s="131"/>
      <c r="T1622" s="131"/>
    </row>
    <row r="1623" spans="13:20" ht="14.25" customHeight="1" x14ac:dyDescent="0.15">
      <c r="M1623" s="123"/>
      <c r="N1623" s="129"/>
      <c r="O1623" s="129"/>
      <c r="P1623" s="130"/>
      <c r="Q1623" s="130"/>
      <c r="R1623" s="130"/>
      <c r="S1623" s="131"/>
      <c r="T1623" s="131"/>
    </row>
    <row r="1624" spans="13:20" ht="14.25" customHeight="1" x14ac:dyDescent="0.15">
      <c r="M1624" s="123"/>
      <c r="N1624" s="129"/>
      <c r="O1624" s="129"/>
      <c r="P1624" s="130"/>
      <c r="Q1624" s="130"/>
      <c r="R1624" s="130"/>
      <c r="S1624" s="131"/>
      <c r="T1624" s="131"/>
    </row>
    <row r="1625" spans="13:20" ht="14.25" customHeight="1" x14ac:dyDescent="0.15">
      <c r="M1625" s="123"/>
      <c r="N1625" s="129"/>
      <c r="O1625" s="129"/>
      <c r="P1625" s="130"/>
      <c r="Q1625" s="130"/>
      <c r="R1625" s="130"/>
      <c r="S1625" s="131"/>
      <c r="T1625" s="131"/>
    </row>
    <row r="1626" spans="13:20" ht="14.25" customHeight="1" x14ac:dyDescent="0.15">
      <c r="M1626" s="123"/>
      <c r="N1626" s="129"/>
      <c r="O1626" s="129"/>
      <c r="P1626" s="130"/>
      <c r="Q1626" s="130"/>
      <c r="R1626" s="130"/>
      <c r="S1626" s="131"/>
      <c r="T1626" s="131"/>
    </row>
    <row r="1627" spans="13:20" ht="14.25" customHeight="1" x14ac:dyDescent="0.15">
      <c r="M1627" s="123"/>
      <c r="N1627" s="129"/>
      <c r="O1627" s="129"/>
      <c r="P1627" s="130"/>
      <c r="Q1627" s="130"/>
      <c r="R1627" s="130"/>
      <c r="S1627" s="131"/>
      <c r="T1627" s="131"/>
    </row>
    <row r="1628" spans="13:20" ht="14.25" customHeight="1" x14ac:dyDescent="0.15">
      <c r="M1628" s="123"/>
      <c r="N1628" s="129"/>
      <c r="O1628" s="129"/>
      <c r="P1628" s="130"/>
      <c r="Q1628" s="130"/>
      <c r="R1628" s="130"/>
      <c r="S1628" s="131"/>
      <c r="T1628" s="131"/>
    </row>
    <row r="1629" spans="13:20" ht="14.25" customHeight="1" x14ac:dyDescent="0.15">
      <c r="M1629" s="123"/>
      <c r="N1629" s="129"/>
      <c r="O1629" s="129"/>
      <c r="P1629" s="130"/>
      <c r="Q1629" s="130"/>
      <c r="R1629" s="130"/>
      <c r="S1629" s="131"/>
      <c r="T1629" s="131"/>
    </row>
    <row r="1630" spans="13:20" ht="14.25" customHeight="1" x14ac:dyDescent="0.15">
      <c r="M1630" s="123"/>
      <c r="N1630" s="129"/>
      <c r="O1630" s="129"/>
      <c r="P1630" s="130"/>
      <c r="Q1630" s="130"/>
      <c r="R1630" s="130"/>
      <c r="S1630" s="131"/>
      <c r="T1630" s="131"/>
    </row>
    <row r="1631" spans="13:20" ht="14.25" customHeight="1" x14ac:dyDescent="0.15">
      <c r="M1631" s="123"/>
      <c r="N1631" s="129"/>
      <c r="O1631" s="129"/>
      <c r="P1631" s="130"/>
      <c r="Q1631" s="130"/>
      <c r="R1631" s="130"/>
      <c r="S1631" s="131"/>
      <c r="T1631" s="131"/>
    </row>
    <row r="1632" spans="13:20" ht="14.25" customHeight="1" x14ac:dyDescent="0.15">
      <c r="M1632" s="123"/>
      <c r="N1632" s="129"/>
      <c r="O1632" s="129"/>
      <c r="P1632" s="130"/>
      <c r="Q1632" s="130"/>
      <c r="R1632" s="130"/>
      <c r="S1632" s="131"/>
      <c r="T1632" s="131"/>
    </row>
    <row r="1633" spans="13:20" ht="14.25" customHeight="1" x14ac:dyDescent="0.15">
      <c r="M1633" s="123"/>
      <c r="N1633" s="129"/>
      <c r="O1633" s="129"/>
      <c r="P1633" s="130"/>
      <c r="Q1633" s="130"/>
      <c r="R1633" s="130"/>
      <c r="S1633" s="131"/>
      <c r="T1633" s="131"/>
    </row>
    <row r="1634" spans="13:20" ht="14.25" customHeight="1" x14ac:dyDescent="0.15">
      <c r="M1634" s="123"/>
      <c r="N1634" s="129"/>
      <c r="O1634" s="129"/>
      <c r="P1634" s="130"/>
      <c r="Q1634" s="130"/>
      <c r="R1634" s="130"/>
      <c r="S1634" s="131"/>
      <c r="T1634" s="131"/>
    </row>
    <row r="1635" spans="13:20" ht="14.25" customHeight="1" x14ac:dyDescent="0.15">
      <c r="M1635" s="123"/>
      <c r="N1635" s="129"/>
      <c r="O1635" s="129"/>
      <c r="P1635" s="130"/>
      <c r="Q1635" s="130"/>
      <c r="R1635" s="130"/>
      <c r="S1635" s="131"/>
      <c r="T1635" s="131"/>
    </row>
    <row r="1636" spans="13:20" ht="14.25" customHeight="1" x14ac:dyDescent="0.15">
      <c r="M1636" s="123"/>
      <c r="N1636" s="129"/>
      <c r="O1636" s="129"/>
      <c r="P1636" s="130"/>
      <c r="Q1636" s="130"/>
      <c r="R1636" s="130"/>
      <c r="S1636" s="131"/>
      <c r="T1636" s="131"/>
    </row>
    <row r="1637" spans="13:20" ht="14.25" customHeight="1" x14ac:dyDescent="0.15">
      <c r="M1637" s="123"/>
      <c r="N1637" s="129"/>
      <c r="O1637" s="129"/>
      <c r="P1637" s="130"/>
      <c r="Q1637" s="130"/>
      <c r="R1637" s="130"/>
      <c r="S1637" s="131"/>
      <c r="T1637" s="131"/>
    </row>
    <row r="1638" spans="13:20" ht="14.25" customHeight="1" x14ac:dyDescent="0.15">
      <c r="M1638" s="123"/>
      <c r="N1638" s="129"/>
      <c r="O1638" s="129"/>
      <c r="P1638" s="130"/>
      <c r="Q1638" s="130"/>
      <c r="R1638" s="130"/>
      <c r="S1638" s="131"/>
      <c r="T1638" s="131"/>
    </row>
    <row r="1639" spans="13:20" ht="14.25" customHeight="1" x14ac:dyDescent="0.15">
      <c r="M1639" s="123"/>
      <c r="N1639" s="129"/>
      <c r="O1639" s="129"/>
      <c r="P1639" s="130"/>
      <c r="Q1639" s="130"/>
      <c r="R1639" s="130"/>
      <c r="S1639" s="131"/>
      <c r="T1639" s="131"/>
    </row>
    <row r="1640" spans="13:20" ht="14.25" customHeight="1" x14ac:dyDescent="0.15">
      <c r="M1640" s="123"/>
      <c r="N1640" s="129"/>
      <c r="O1640" s="129"/>
      <c r="P1640" s="130"/>
      <c r="Q1640" s="130"/>
      <c r="R1640" s="130"/>
      <c r="S1640" s="131"/>
      <c r="T1640" s="131"/>
    </row>
    <row r="1641" spans="13:20" ht="14.25" customHeight="1" x14ac:dyDescent="0.15">
      <c r="M1641" s="123"/>
      <c r="N1641" s="129"/>
      <c r="O1641" s="129"/>
      <c r="P1641" s="130"/>
      <c r="Q1641" s="130"/>
      <c r="R1641" s="130"/>
      <c r="S1641" s="131"/>
      <c r="T1641" s="131"/>
    </row>
    <row r="1642" spans="13:20" ht="14.25" customHeight="1" x14ac:dyDescent="0.15">
      <c r="M1642" s="123"/>
      <c r="N1642" s="129"/>
      <c r="O1642" s="129"/>
      <c r="P1642" s="130"/>
      <c r="Q1642" s="130"/>
      <c r="R1642" s="130"/>
      <c r="S1642" s="131"/>
      <c r="T1642" s="131"/>
    </row>
    <row r="1643" spans="13:20" ht="14.25" customHeight="1" x14ac:dyDescent="0.15">
      <c r="M1643" s="123"/>
      <c r="N1643" s="129"/>
      <c r="O1643" s="129"/>
      <c r="P1643" s="130"/>
      <c r="Q1643" s="130"/>
      <c r="R1643" s="130"/>
      <c r="S1643" s="131"/>
      <c r="T1643" s="131"/>
    </row>
    <row r="1644" spans="13:20" ht="14.25" customHeight="1" x14ac:dyDescent="0.15">
      <c r="M1644" s="123"/>
      <c r="N1644" s="129"/>
      <c r="O1644" s="129"/>
      <c r="P1644" s="130"/>
      <c r="Q1644" s="130"/>
      <c r="R1644" s="130"/>
      <c r="S1644" s="131"/>
      <c r="T1644" s="131"/>
    </row>
    <row r="1645" spans="13:20" ht="14.25" customHeight="1" x14ac:dyDescent="0.15">
      <c r="M1645" s="123"/>
      <c r="N1645" s="129"/>
      <c r="O1645" s="129"/>
      <c r="P1645" s="130"/>
      <c r="Q1645" s="130"/>
      <c r="R1645" s="130"/>
      <c r="S1645" s="131"/>
      <c r="T1645" s="131"/>
    </row>
    <row r="1646" spans="13:20" ht="14.25" customHeight="1" x14ac:dyDescent="0.15">
      <c r="M1646" s="123"/>
      <c r="N1646" s="129"/>
      <c r="O1646" s="129"/>
      <c r="P1646" s="130"/>
      <c r="Q1646" s="130"/>
      <c r="R1646" s="130"/>
      <c r="S1646" s="131"/>
      <c r="T1646" s="131"/>
    </row>
    <row r="1647" spans="13:20" ht="14.25" customHeight="1" x14ac:dyDescent="0.15">
      <c r="M1647" s="123"/>
      <c r="N1647" s="129"/>
      <c r="O1647" s="129"/>
      <c r="P1647" s="130"/>
      <c r="Q1647" s="130"/>
      <c r="R1647" s="130"/>
      <c r="S1647" s="131"/>
      <c r="T1647" s="131"/>
    </row>
    <row r="1648" spans="13:20" ht="14.25" customHeight="1" x14ac:dyDescent="0.15">
      <c r="M1648" s="123"/>
      <c r="N1648" s="129"/>
      <c r="O1648" s="129"/>
      <c r="P1648" s="130"/>
      <c r="Q1648" s="130"/>
      <c r="R1648" s="130"/>
      <c r="S1648" s="131"/>
      <c r="T1648" s="131"/>
    </row>
    <row r="1649" spans="13:20" ht="14.25" customHeight="1" x14ac:dyDescent="0.15">
      <c r="M1649" s="123"/>
      <c r="N1649" s="129"/>
      <c r="O1649" s="129"/>
      <c r="P1649" s="130"/>
      <c r="Q1649" s="130"/>
      <c r="R1649" s="130"/>
      <c r="S1649" s="131"/>
      <c r="T1649" s="131"/>
    </row>
    <row r="1650" spans="13:20" ht="14.25" customHeight="1" x14ac:dyDescent="0.15">
      <c r="M1650" s="123"/>
      <c r="N1650" s="129"/>
      <c r="O1650" s="129"/>
      <c r="P1650" s="130"/>
      <c r="Q1650" s="130"/>
      <c r="R1650" s="130"/>
      <c r="S1650" s="131"/>
      <c r="T1650" s="131"/>
    </row>
    <row r="1651" spans="13:20" ht="14.25" customHeight="1" x14ac:dyDescent="0.15">
      <c r="M1651" s="123"/>
      <c r="N1651" s="129"/>
      <c r="O1651" s="129"/>
      <c r="P1651" s="130"/>
      <c r="Q1651" s="130"/>
      <c r="R1651" s="130"/>
      <c r="S1651" s="131"/>
      <c r="T1651" s="131"/>
    </row>
    <row r="1652" spans="13:20" ht="14.25" customHeight="1" x14ac:dyDescent="0.15">
      <c r="M1652" s="123"/>
      <c r="N1652" s="129"/>
      <c r="O1652" s="129"/>
      <c r="P1652" s="130"/>
      <c r="Q1652" s="130"/>
      <c r="R1652" s="130"/>
      <c r="S1652" s="131"/>
      <c r="T1652" s="131"/>
    </row>
    <row r="1653" spans="13:20" ht="14.25" customHeight="1" x14ac:dyDescent="0.15">
      <c r="M1653" s="123"/>
      <c r="N1653" s="129"/>
      <c r="O1653" s="129"/>
      <c r="P1653" s="130"/>
      <c r="Q1653" s="130"/>
      <c r="R1653" s="130"/>
      <c r="S1653" s="131"/>
      <c r="T1653" s="131"/>
    </row>
    <row r="1654" spans="13:20" ht="14.25" customHeight="1" x14ac:dyDescent="0.15">
      <c r="M1654" s="123"/>
      <c r="N1654" s="129"/>
      <c r="O1654" s="129"/>
      <c r="P1654" s="130"/>
      <c r="Q1654" s="130"/>
      <c r="R1654" s="130"/>
      <c r="S1654" s="131"/>
      <c r="T1654" s="131"/>
    </row>
    <row r="1655" spans="13:20" ht="14.25" customHeight="1" x14ac:dyDescent="0.15">
      <c r="M1655" s="123"/>
      <c r="N1655" s="129"/>
      <c r="O1655" s="129"/>
      <c r="P1655" s="130"/>
      <c r="Q1655" s="130"/>
      <c r="R1655" s="130"/>
      <c r="S1655" s="131"/>
      <c r="T1655" s="131"/>
    </row>
    <row r="1656" spans="13:20" ht="14.25" customHeight="1" x14ac:dyDescent="0.15">
      <c r="M1656" s="123"/>
      <c r="N1656" s="129"/>
      <c r="O1656" s="129"/>
      <c r="P1656" s="130"/>
      <c r="Q1656" s="130"/>
      <c r="R1656" s="130"/>
      <c r="S1656" s="131"/>
      <c r="T1656" s="131"/>
    </row>
    <row r="1657" spans="13:20" ht="14.25" customHeight="1" x14ac:dyDescent="0.15">
      <c r="M1657" s="123"/>
      <c r="N1657" s="129"/>
      <c r="O1657" s="129"/>
      <c r="P1657" s="130"/>
      <c r="Q1657" s="130"/>
      <c r="R1657" s="130"/>
      <c r="S1657" s="131"/>
      <c r="T1657" s="131"/>
    </row>
    <row r="1658" spans="13:20" ht="14.25" customHeight="1" x14ac:dyDescent="0.15">
      <c r="M1658" s="123"/>
      <c r="N1658" s="129"/>
      <c r="O1658" s="129"/>
      <c r="P1658" s="130"/>
      <c r="Q1658" s="130"/>
      <c r="R1658" s="130"/>
      <c r="S1658" s="131"/>
      <c r="T1658" s="131"/>
    </row>
    <row r="1659" spans="13:20" ht="14.25" customHeight="1" x14ac:dyDescent="0.15">
      <c r="M1659" s="123"/>
      <c r="N1659" s="129"/>
      <c r="O1659" s="129"/>
      <c r="P1659" s="130"/>
      <c r="Q1659" s="130"/>
      <c r="R1659" s="130"/>
      <c r="S1659" s="131"/>
      <c r="T1659" s="131"/>
    </row>
    <row r="1660" spans="13:20" ht="14.25" customHeight="1" x14ac:dyDescent="0.15">
      <c r="M1660" s="123"/>
      <c r="N1660" s="129"/>
      <c r="O1660" s="129"/>
      <c r="P1660" s="130"/>
      <c r="Q1660" s="130"/>
      <c r="R1660" s="130"/>
      <c r="S1660" s="131"/>
      <c r="T1660" s="131"/>
    </row>
    <row r="1661" spans="13:20" ht="14.25" customHeight="1" x14ac:dyDescent="0.15">
      <c r="M1661" s="123"/>
      <c r="N1661" s="129"/>
      <c r="O1661" s="129"/>
      <c r="P1661" s="130"/>
      <c r="Q1661" s="130"/>
      <c r="R1661" s="130"/>
      <c r="S1661" s="131"/>
      <c r="T1661" s="131"/>
    </row>
    <row r="1662" spans="13:20" ht="14.25" customHeight="1" x14ac:dyDescent="0.15">
      <c r="M1662" s="123"/>
      <c r="N1662" s="129"/>
      <c r="O1662" s="129"/>
      <c r="P1662" s="130"/>
      <c r="Q1662" s="130"/>
      <c r="R1662" s="130"/>
      <c r="S1662" s="131"/>
      <c r="T1662" s="131"/>
    </row>
    <row r="1663" spans="13:20" ht="14.25" customHeight="1" x14ac:dyDescent="0.15">
      <c r="M1663" s="123"/>
      <c r="N1663" s="129"/>
      <c r="O1663" s="129"/>
      <c r="P1663" s="130"/>
      <c r="Q1663" s="130"/>
      <c r="R1663" s="130"/>
      <c r="S1663" s="131"/>
      <c r="T1663" s="131"/>
    </row>
    <row r="1664" spans="13:20" ht="14.25" customHeight="1" x14ac:dyDescent="0.15">
      <c r="M1664" s="123"/>
      <c r="N1664" s="129"/>
      <c r="O1664" s="129"/>
      <c r="P1664" s="130"/>
      <c r="Q1664" s="130"/>
      <c r="R1664" s="130"/>
      <c r="S1664" s="131"/>
      <c r="T1664" s="131"/>
    </row>
    <row r="1665" spans="13:20" ht="14.25" customHeight="1" x14ac:dyDescent="0.15">
      <c r="M1665" s="123"/>
      <c r="N1665" s="129"/>
      <c r="O1665" s="129"/>
      <c r="P1665" s="130"/>
      <c r="Q1665" s="130"/>
      <c r="R1665" s="130"/>
      <c r="S1665" s="131"/>
      <c r="T1665" s="131"/>
    </row>
    <row r="1666" spans="13:20" ht="14.25" customHeight="1" x14ac:dyDescent="0.15">
      <c r="M1666" s="123"/>
      <c r="N1666" s="129"/>
      <c r="O1666" s="129"/>
      <c r="P1666" s="130"/>
      <c r="Q1666" s="130"/>
      <c r="R1666" s="130"/>
      <c r="S1666" s="131"/>
      <c r="T1666" s="131"/>
    </row>
    <row r="1667" spans="13:20" ht="14.25" customHeight="1" x14ac:dyDescent="0.15">
      <c r="M1667" s="123"/>
      <c r="N1667" s="129"/>
      <c r="O1667" s="129"/>
      <c r="P1667" s="130"/>
      <c r="Q1667" s="130"/>
      <c r="R1667" s="130"/>
      <c r="S1667" s="131"/>
      <c r="T1667" s="131"/>
    </row>
    <row r="1668" spans="13:20" ht="14.25" customHeight="1" x14ac:dyDescent="0.15">
      <c r="M1668" s="123"/>
      <c r="N1668" s="129"/>
      <c r="O1668" s="129"/>
      <c r="P1668" s="130"/>
      <c r="Q1668" s="130"/>
      <c r="R1668" s="130"/>
      <c r="S1668" s="131"/>
      <c r="T1668" s="131"/>
    </row>
    <row r="1669" spans="13:20" ht="14.25" customHeight="1" x14ac:dyDescent="0.15">
      <c r="M1669" s="123"/>
      <c r="N1669" s="129"/>
      <c r="O1669" s="129"/>
      <c r="P1669" s="130"/>
      <c r="Q1669" s="130"/>
      <c r="R1669" s="130"/>
      <c r="S1669" s="131"/>
      <c r="T1669" s="131"/>
    </row>
    <row r="1670" spans="13:20" ht="14.25" customHeight="1" x14ac:dyDescent="0.15">
      <c r="M1670" s="123"/>
      <c r="N1670" s="129"/>
      <c r="O1670" s="129"/>
      <c r="P1670" s="130"/>
      <c r="Q1670" s="130"/>
      <c r="R1670" s="130"/>
      <c r="S1670" s="131"/>
      <c r="T1670" s="131"/>
    </row>
    <row r="1671" spans="13:20" ht="14.25" customHeight="1" x14ac:dyDescent="0.15">
      <c r="M1671" s="123"/>
      <c r="N1671" s="129"/>
      <c r="O1671" s="129"/>
      <c r="P1671" s="130"/>
      <c r="Q1671" s="130"/>
      <c r="R1671" s="130"/>
      <c r="S1671" s="131"/>
      <c r="T1671" s="131"/>
    </row>
    <row r="1672" spans="13:20" ht="14.25" customHeight="1" x14ac:dyDescent="0.15">
      <c r="M1672" s="123"/>
      <c r="N1672" s="129"/>
      <c r="O1672" s="129"/>
      <c r="P1672" s="130"/>
      <c r="Q1672" s="130"/>
      <c r="R1672" s="130"/>
      <c r="S1672" s="131"/>
      <c r="T1672" s="131"/>
    </row>
    <row r="1673" spans="13:20" ht="14.25" customHeight="1" x14ac:dyDescent="0.15">
      <c r="M1673" s="123"/>
      <c r="N1673" s="129"/>
      <c r="O1673" s="129"/>
      <c r="P1673" s="130"/>
      <c r="Q1673" s="130"/>
      <c r="R1673" s="130"/>
      <c r="S1673" s="131"/>
      <c r="T1673" s="131"/>
    </row>
    <row r="1674" spans="13:20" ht="14.25" customHeight="1" x14ac:dyDescent="0.15">
      <c r="M1674" s="123"/>
      <c r="N1674" s="129"/>
      <c r="O1674" s="129"/>
      <c r="P1674" s="130"/>
      <c r="Q1674" s="130"/>
      <c r="R1674" s="130"/>
      <c r="S1674" s="131"/>
      <c r="T1674" s="131"/>
    </row>
    <row r="1675" spans="13:20" ht="14.25" customHeight="1" x14ac:dyDescent="0.15">
      <c r="M1675" s="123"/>
      <c r="N1675" s="129"/>
      <c r="O1675" s="129"/>
      <c r="P1675" s="130"/>
      <c r="Q1675" s="130"/>
      <c r="R1675" s="130"/>
      <c r="S1675" s="131"/>
      <c r="T1675" s="131"/>
    </row>
    <row r="1676" spans="13:20" ht="14.25" customHeight="1" x14ac:dyDescent="0.15">
      <c r="M1676" s="123"/>
      <c r="N1676" s="129"/>
      <c r="O1676" s="129"/>
      <c r="P1676" s="130"/>
      <c r="Q1676" s="130"/>
      <c r="R1676" s="130"/>
      <c r="S1676" s="131"/>
      <c r="T1676" s="131"/>
    </row>
    <row r="1677" spans="13:20" ht="14.25" customHeight="1" x14ac:dyDescent="0.15">
      <c r="M1677" s="123"/>
      <c r="N1677" s="129"/>
      <c r="O1677" s="129"/>
      <c r="P1677" s="130"/>
      <c r="Q1677" s="130"/>
      <c r="R1677" s="130"/>
      <c r="S1677" s="131"/>
      <c r="T1677" s="131"/>
    </row>
    <row r="1678" spans="13:20" ht="14.25" customHeight="1" x14ac:dyDescent="0.15">
      <c r="M1678" s="123"/>
      <c r="N1678" s="129"/>
      <c r="O1678" s="129"/>
      <c r="P1678" s="130"/>
      <c r="Q1678" s="130"/>
      <c r="R1678" s="130"/>
      <c r="S1678" s="131"/>
      <c r="T1678" s="131"/>
    </row>
    <row r="1679" spans="13:20" ht="14.25" customHeight="1" x14ac:dyDescent="0.15">
      <c r="M1679" s="123"/>
      <c r="N1679" s="129"/>
      <c r="O1679" s="129"/>
      <c r="P1679" s="130"/>
      <c r="Q1679" s="130"/>
      <c r="R1679" s="130"/>
      <c r="S1679" s="131"/>
      <c r="T1679" s="131"/>
    </row>
    <row r="1680" spans="13:20" ht="14.25" customHeight="1" x14ac:dyDescent="0.15">
      <c r="M1680" s="123"/>
      <c r="N1680" s="129"/>
      <c r="O1680" s="129"/>
      <c r="P1680" s="130"/>
      <c r="Q1680" s="130"/>
      <c r="R1680" s="130"/>
      <c r="S1680" s="131"/>
      <c r="T1680" s="131"/>
    </row>
    <row r="1681" spans="13:20" ht="14.25" customHeight="1" x14ac:dyDescent="0.15">
      <c r="M1681" s="123"/>
      <c r="N1681" s="129"/>
      <c r="O1681" s="129"/>
      <c r="P1681" s="130"/>
      <c r="Q1681" s="130"/>
      <c r="R1681" s="130"/>
      <c r="S1681" s="131"/>
      <c r="T1681" s="131"/>
    </row>
    <row r="1682" spans="13:20" ht="14.25" customHeight="1" x14ac:dyDescent="0.15">
      <c r="M1682" s="123"/>
      <c r="N1682" s="129"/>
      <c r="O1682" s="129"/>
      <c r="P1682" s="130"/>
      <c r="Q1682" s="130"/>
      <c r="R1682" s="130"/>
      <c r="S1682" s="131"/>
      <c r="T1682" s="131"/>
    </row>
    <row r="1683" spans="13:20" ht="14.25" customHeight="1" x14ac:dyDescent="0.15">
      <c r="M1683" s="123"/>
      <c r="N1683" s="129"/>
      <c r="O1683" s="129"/>
      <c r="P1683" s="130"/>
      <c r="Q1683" s="130"/>
      <c r="R1683" s="130"/>
      <c r="S1683" s="131"/>
      <c r="T1683" s="131"/>
    </row>
    <row r="1684" spans="13:20" ht="14.25" customHeight="1" x14ac:dyDescent="0.15">
      <c r="M1684" s="123"/>
      <c r="N1684" s="129"/>
      <c r="O1684" s="129"/>
      <c r="P1684" s="130"/>
      <c r="Q1684" s="130"/>
      <c r="R1684" s="130"/>
      <c r="S1684" s="131"/>
      <c r="T1684" s="131"/>
    </row>
    <row r="1685" spans="13:20" ht="14.25" customHeight="1" x14ac:dyDescent="0.15">
      <c r="M1685" s="123"/>
      <c r="N1685" s="129"/>
      <c r="O1685" s="129"/>
      <c r="P1685" s="130"/>
      <c r="Q1685" s="130"/>
      <c r="R1685" s="130"/>
      <c r="S1685" s="131"/>
      <c r="T1685" s="131"/>
    </row>
    <row r="1686" spans="13:20" ht="14.25" customHeight="1" x14ac:dyDescent="0.15">
      <c r="M1686" s="123"/>
      <c r="N1686" s="129"/>
      <c r="O1686" s="129"/>
      <c r="P1686" s="130"/>
      <c r="Q1686" s="130"/>
      <c r="R1686" s="130"/>
      <c r="S1686" s="131"/>
      <c r="T1686" s="131"/>
    </row>
    <row r="1687" spans="13:20" ht="14.25" customHeight="1" x14ac:dyDescent="0.15">
      <c r="M1687" s="123"/>
      <c r="N1687" s="129"/>
      <c r="O1687" s="129"/>
      <c r="P1687" s="130"/>
      <c r="Q1687" s="130"/>
      <c r="R1687" s="130"/>
      <c r="S1687" s="131"/>
      <c r="T1687" s="131"/>
    </row>
    <row r="1688" spans="13:20" ht="14.25" customHeight="1" x14ac:dyDescent="0.15">
      <c r="M1688" s="123"/>
      <c r="N1688" s="129"/>
      <c r="O1688" s="129"/>
      <c r="P1688" s="130"/>
      <c r="Q1688" s="130"/>
      <c r="R1688" s="130"/>
      <c r="S1688" s="131"/>
      <c r="T1688" s="131"/>
    </row>
    <row r="1689" spans="13:20" ht="14.25" customHeight="1" x14ac:dyDescent="0.15">
      <c r="M1689" s="123"/>
      <c r="N1689" s="129"/>
      <c r="O1689" s="129"/>
      <c r="P1689" s="130"/>
      <c r="Q1689" s="130"/>
      <c r="R1689" s="130"/>
      <c r="S1689" s="131"/>
      <c r="T1689" s="131"/>
    </row>
    <row r="1690" spans="13:20" ht="14.25" customHeight="1" x14ac:dyDescent="0.15">
      <c r="M1690" s="123"/>
      <c r="N1690" s="129"/>
      <c r="O1690" s="129"/>
      <c r="P1690" s="130"/>
      <c r="Q1690" s="130"/>
      <c r="R1690" s="130"/>
      <c r="S1690" s="131"/>
      <c r="T1690" s="131"/>
    </row>
    <row r="1691" spans="13:20" ht="14.25" customHeight="1" x14ac:dyDescent="0.15">
      <c r="M1691" s="123"/>
      <c r="N1691" s="129"/>
      <c r="O1691" s="129"/>
      <c r="P1691" s="130"/>
      <c r="Q1691" s="130"/>
      <c r="R1691" s="130"/>
      <c r="S1691" s="131"/>
      <c r="T1691" s="131"/>
    </row>
    <row r="1692" spans="13:20" ht="14.25" customHeight="1" x14ac:dyDescent="0.15">
      <c r="M1692" s="123"/>
      <c r="N1692" s="129"/>
      <c r="O1692" s="129"/>
      <c r="P1692" s="130"/>
      <c r="Q1692" s="130"/>
      <c r="R1692" s="130"/>
      <c r="S1692" s="131"/>
      <c r="T1692" s="131"/>
    </row>
    <row r="1693" spans="13:20" ht="14.25" customHeight="1" x14ac:dyDescent="0.15">
      <c r="M1693" s="123"/>
      <c r="N1693" s="129"/>
      <c r="O1693" s="129"/>
      <c r="P1693" s="130"/>
      <c r="Q1693" s="130"/>
      <c r="R1693" s="130"/>
      <c r="S1693" s="131"/>
      <c r="T1693" s="131"/>
    </row>
    <row r="1694" spans="13:20" ht="14.25" customHeight="1" x14ac:dyDescent="0.15">
      <c r="M1694" s="123"/>
      <c r="N1694" s="129"/>
      <c r="O1694" s="129"/>
      <c r="P1694" s="130"/>
      <c r="Q1694" s="130"/>
      <c r="R1694" s="130"/>
      <c r="S1694" s="131"/>
      <c r="T1694" s="131"/>
    </row>
    <row r="1695" spans="13:20" ht="14.25" customHeight="1" x14ac:dyDescent="0.15">
      <c r="M1695" s="123"/>
      <c r="N1695" s="129"/>
      <c r="O1695" s="129"/>
      <c r="P1695" s="130"/>
      <c r="Q1695" s="130"/>
      <c r="R1695" s="130"/>
      <c r="S1695" s="131"/>
      <c r="T1695" s="131"/>
    </row>
    <row r="1696" spans="13:20" ht="14.25" customHeight="1" x14ac:dyDescent="0.15">
      <c r="M1696" s="123"/>
      <c r="N1696" s="129"/>
      <c r="O1696" s="129"/>
      <c r="P1696" s="130"/>
      <c r="Q1696" s="130"/>
      <c r="R1696" s="130"/>
      <c r="S1696" s="131"/>
      <c r="T1696" s="131"/>
    </row>
    <row r="1697" spans="13:20" ht="14.25" customHeight="1" x14ac:dyDescent="0.15">
      <c r="M1697" s="123"/>
      <c r="N1697" s="129"/>
      <c r="O1697" s="129"/>
      <c r="P1697" s="130"/>
      <c r="Q1697" s="130"/>
      <c r="R1697" s="130"/>
      <c r="S1697" s="131"/>
      <c r="T1697" s="131"/>
    </row>
    <row r="1698" spans="13:20" ht="14.25" customHeight="1" x14ac:dyDescent="0.15">
      <c r="M1698" s="123"/>
      <c r="N1698" s="129"/>
      <c r="O1698" s="129"/>
      <c r="P1698" s="130"/>
      <c r="Q1698" s="130"/>
      <c r="R1698" s="130"/>
      <c r="S1698" s="131"/>
      <c r="T1698" s="131"/>
    </row>
    <row r="1699" spans="13:20" ht="14.25" customHeight="1" x14ac:dyDescent="0.15">
      <c r="M1699" s="123"/>
      <c r="N1699" s="129"/>
      <c r="O1699" s="129"/>
      <c r="P1699" s="130"/>
      <c r="Q1699" s="130"/>
      <c r="R1699" s="130"/>
      <c r="S1699" s="131"/>
      <c r="T1699" s="131"/>
    </row>
    <row r="1700" spans="13:20" ht="14.25" customHeight="1" x14ac:dyDescent="0.15">
      <c r="M1700" s="123"/>
      <c r="N1700" s="129"/>
      <c r="O1700" s="129"/>
      <c r="P1700" s="130"/>
      <c r="Q1700" s="130"/>
      <c r="R1700" s="130"/>
      <c r="S1700" s="131"/>
      <c r="T1700" s="131"/>
    </row>
    <row r="1701" spans="13:20" ht="14.25" customHeight="1" x14ac:dyDescent="0.15">
      <c r="M1701" s="123"/>
      <c r="N1701" s="129"/>
      <c r="O1701" s="129"/>
      <c r="P1701" s="130"/>
      <c r="Q1701" s="130"/>
      <c r="R1701" s="130"/>
      <c r="S1701" s="131"/>
      <c r="T1701" s="131"/>
    </row>
    <row r="1702" spans="13:20" ht="14.25" customHeight="1" x14ac:dyDescent="0.15">
      <c r="M1702" s="123"/>
      <c r="N1702" s="129"/>
      <c r="O1702" s="129"/>
      <c r="P1702" s="130"/>
      <c r="Q1702" s="130"/>
      <c r="R1702" s="130"/>
      <c r="S1702" s="131"/>
      <c r="T1702" s="131"/>
    </row>
    <row r="1703" spans="13:20" ht="14.25" customHeight="1" x14ac:dyDescent="0.15">
      <c r="M1703" s="123"/>
      <c r="N1703" s="129"/>
      <c r="O1703" s="129"/>
      <c r="P1703" s="130"/>
      <c r="Q1703" s="130"/>
      <c r="R1703" s="130"/>
      <c r="S1703" s="131"/>
      <c r="T1703" s="131"/>
    </row>
    <row r="1704" spans="13:20" ht="14.25" customHeight="1" x14ac:dyDescent="0.15">
      <c r="M1704" s="123"/>
      <c r="N1704" s="129"/>
      <c r="O1704" s="129"/>
      <c r="P1704" s="130"/>
      <c r="Q1704" s="130"/>
      <c r="R1704" s="130"/>
      <c r="S1704" s="131"/>
      <c r="T1704" s="131"/>
    </row>
    <row r="1705" spans="13:20" ht="14.25" customHeight="1" x14ac:dyDescent="0.15">
      <c r="M1705" s="123"/>
      <c r="N1705" s="129"/>
      <c r="O1705" s="129"/>
      <c r="P1705" s="130"/>
      <c r="Q1705" s="130"/>
      <c r="R1705" s="130"/>
      <c r="S1705" s="131"/>
      <c r="T1705" s="131"/>
    </row>
    <row r="1706" spans="13:20" ht="14.25" customHeight="1" x14ac:dyDescent="0.15">
      <c r="M1706" s="123"/>
      <c r="N1706" s="129"/>
      <c r="O1706" s="129"/>
      <c r="P1706" s="130"/>
      <c r="Q1706" s="130"/>
      <c r="R1706" s="130"/>
      <c r="S1706" s="131"/>
      <c r="T1706" s="131"/>
    </row>
    <row r="1707" spans="13:20" ht="14.25" customHeight="1" x14ac:dyDescent="0.15">
      <c r="M1707" s="123"/>
      <c r="N1707" s="129"/>
      <c r="O1707" s="129"/>
      <c r="P1707" s="130"/>
      <c r="Q1707" s="130"/>
      <c r="R1707" s="130"/>
      <c r="S1707" s="131"/>
      <c r="T1707" s="131"/>
    </row>
    <row r="1708" spans="13:20" ht="14.25" customHeight="1" x14ac:dyDescent="0.15">
      <c r="M1708" s="123"/>
      <c r="N1708" s="129"/>
      <c r="O1708" s="129"/>
      <c r="P1708" s="130"/>
      <c r="Q1708" s="130"/>
      <c r="R1708" s="130"/>
      <c r="S1708" s="131"/>
      <c r="T1708" s="131"/>
    </row>
    <row r="1709" spans="13:20" ht="14.25" customHeight="1" x14ac:dyDescent="0.15">
      <c r="M1709" s="123"/>
      <c r="N1709" s="129"/>
      <c r="O1709" s="129"/>
      <c r="P1709" s="130"/>
      <c r="Q1709" s="130"/>
      <c r="R1709" s="130"/>
      <c r="S1709" s="131"/>
      <c r="T1709" s="131"/>
    </row>
    <row r="1710" spans="13:20" ht="14.25" customHeight="1" x14ac:dyDescent="0.15">
      <c r="M1710" s="123"/>
      <c r="N1710" s="129"/>
      <c r="O1710" s="129"/>
      <c r="P1710" s="130"/>
      <c r="Q1710" s="130"/>
      <c r="R1710" s="130"/>
      <c r="S1710" s="131"/>
      <c r="T1710" s="131"/>
    </row>
    <row r="1711" spans="13:20" ht="14.25" customHeight="1" x14ac:dyDescent="0.15">
      <c r="M1711" s="123"/>
      <c r="N1711" s="129"/>
      <c r="O1711" s="129"/>
      <c r="P1711" s="130"/>
      <c r="Q1711" s="130"/>
      <c r="R1711" s="130"/>
      <c r="S1711" s="131"/>
      <c r="T1711" s="131"/>
    </row>
    <row r="1712" spans="13:20" ht="14.25" customHeight="1" x14ac:dyDescent="0.15">
      <c r="M1712" s="123"/>
      <c r="N1712" s="129"/>
      <c r="O1712" s="129"/>
      <c r="P1712" s="130"/>
      <c r="Q1712" s="130"/>
      <c r="R1712" s="130"/>
      <c r="S1712" s="131"/>
      <c r="T1712" s="131"/>
    </row>
    <row r="1713" spans="13:20" ht="14.25" customHeight="1" x14ac:dyDescent="0.15">
      <c r="M1713" s="123"/>
      <c r="N1713" s="129"/>
      <c r="O1713" s="129"/>
      <c r="P1713" s="130"/>
      <c r="Q1713" s="130"/>
      <c r="R1713" s="130"/>
      <c r="S1713" s="131"/>
      <c r="T1713" s="131"/>
    </row>
    <row r="1714" spans="13:20" ht="14.25" customHeight="1" x14ac:dyDescent="0.15">
      <c r="M1714" s="123"/>
      <c r="N1714" s="129"/>
      <c r="O1714" s="129"/>
      <c r="P1714" s="130"/>
      <c r="Q1714" s="130"/>
      <c r="R1714" s="130"/>
      <c r="S1714" s="131"/>
      <c r="T1714" s="131"/>
    </row>
    <row r="1715" spans="13:20" ht="14.25" customHeight="1" x14ac:dyDescent="0.15">
      <c r="M1715" s="123"/>
      <c r="N1715" s="129"/>
      <c r="O1715" s="129"/>
      <c r="P1715" s="130"/>
      <c r="Q1715" s="130"/>
      <c r="R1715" s="130"/>
      <c r="S1715" s="131"/>
      <c r="T1715" s="131"/>
    </row>
    <row r="1716" spans="13:20" ht="14.25" customHeight="1" x14ac:dyDescent="0.15">
      <c r="M1716" s="123"/>
      <c r="N1716" s="129"/>
      <c r="O1716" s="129"/>
      <c r="P1716" s="130"/>
      <c r="Q1716" s="130"/>
      <c r="R1716" s="130"/>
      <c r="S1716" s="131"/>
      <c r="T1716" s="131"/>
    </row>
    <row r="1717" spans="13:20" ht="14.25" customHeight="1" x14ac:dyDescent="0.15">
      <c r="M1717" s="123"/>
      <c r="N1717" s="129"/>
      <c r="O1717" s="129"/>
      <c r="P1717" s="130"/>
      <c r="Q1717" s="130"/>
      <c r="R1717" s="130"/>
      <c r="S1717" s="131"/>
      <c r="T1717" s="131"/>
    </row>
    <row r="1718" spans="13:20" ht="14.25" customHeight="1" x14ac:dyDescent="0.15">
      <c r="M1718" s="123"/>
      <c r="N1718" s="129"/>
      <c r="O1718" s="129"/>
      <c r="P1718" s="130"/>
      <c r="Q1718" s="130"/>
      <c r="R1718" s="130"/>
      <c r="S1718" s="131"/>
      <c r="T1718" s="131"/>
    </row>
    <row r="1719" spans="13:20" ht="14.25" customHeight="1" x14ac:dyDescent="0.15">
      <c r="M1719" s="123"/>
      <c r="N1719" s="129"/>
      <c r="O1719" s="129"/>
      <c r="P1719" s="130"/>
      <c r="Q1719" s="130"/>
      <c r="R1719" s="130"/>
      <c r="S1719" s="131"/>
      <c r="T1719" s="131"/>
    </row>
    <row r="1720" spans="13:20" ht="14.25" customHeight="1" x14ac:dyDescent="0.15">
      <c r="M1720" s="123"/>
      <c r="N1720" s="129"/>
      <c r="O1720" s="129"/>
      <c r="P1720" s="130"/>
      <c r="Q1720" s="130"/>
      <c r="R1720" s="130"/>
      <c r="S1720" s="131"/>
      <c r="T1720" s="131"/>
    </row>
    <row r="1721" spans="13:20" ht="14.25" customHeight="1" x14ac:dyDescent="0.15">
      <c r="M1721" s="123"/>
      <c r="N1721" s="129"/>
      <c r="O1721" s="129"/>
      <c r="P1721" s="130"/>
      <c r="Q1721" s="130"/>
      <c r="R1721" s="130"/>
      <c r="S1721" s="131"/>
      <c r="T1721" s="131"/>
    </row>
    <row r="1722" spans="13:20" ht="14.25" customHeight="1" x14ac:dyDescent="0.15">
      <c r="M1722" s="123"/>
      <c r="N1722" s="129"/>
      <c r="O1722" s="129"/>
      <c r="P1722" s="130"/>
      <c r="Q1722" s="130"/>
      <c r="R1722" s="130"/>
      <c r="S1722" s="131"/>
      <c r="T1722" s="131"/>
    </row>
    <row r="1723" spans="13:20" ht="14.25" customHeight="1" x14ac:dyDescent="0.15">
      <c r="M1723" s="123"/>
      <c r="N1723" s="129"/>
      <c r="O1723" s="129"/>
      <c r="P1723" s="130"/>
      <c r="Q1723" s="130"/>
      <c r="R1723" s="130"/>
      <c r="S1723" s="131"/>
      <c r="T1723" s="131"/>
    </row>
    <row r="1724" spans="13:20" ht="14.25" customHeight="1" x14ac:dyDescent="0.15">
      <c r="M1724" s="123"/>
      <c r="N1724" s="129"/>
      <c r="O1724" s="129"/>
      <c r="P1724" s="130"/>
      <c r="Q1724" s="130"/>
      <c r="R1724" s="130"/>
      <c r="S1724" s="131"/>
      <c r="T1724" s="131"/>
    </row>
    <row r="1725" spans="13:20" ht="14.25" customHeight="1" x14ac:dyDescent="0.15">
      <c r="M1725" s="123"/>
      <c r="N1725" s="129"/>
      <c r="O1725" s="129"/>
      <c r="P1725" s="130"/>
      <c r="Q1725" s="130"/>
      <c r="R1725" s="130"/>
      <c r="S1725" s="131"/>
      <c r="T1725" s="131"/>
    </row>
    <row r="1726" spans="13:20" ht="14.25" customHeight="1" x14ac:dyDescent="0.15">
      <c r="M1726" s="123"/>
      <c r="N1726" s="129"/>
      <c r="O1726" s="129"/>
      <c r="P1726" s="130"/>
      <c r="Q1726" s="130"/>
      <c r="R1726" s="130"/>
      <c r="S1726" s="131"/>
      <c r="T1726" s="131"/>
    </row>
    <row r="1727" spans="13:20" ht="14.25" customHeight="1" x14ac:dyDescent="0.15">
      <c r="M1727" s="123"/>
      <c r="N1727" s="129"/>
      <c r="O1727" s="129"/>
      <c r="P1727" s="130"/>
      <c r="Q1727" s="130"/>
      <c r="R1727" s="130"/>
      <c r="S1727" s="131"/>
      <c r="T1727" s="131"/>
    </row>
    <row r="1728" spans="13:20" ht="14.25" customHeight="1" x14ac:dyDescent="0.15">
      <c r="M1728" s="123"/>
      <c r="N1728" s="129"/>
      <c r="O1728" s="129"/>
      <c r="P1728" s="130"/>
      <c r="Q1728" s="130"/>
      <c r="R1728" s="130"/>
      <c r="S1728" s="131"/>
      <c r="T1728" s="131"/>
    </row>
    <row r="1729" spans="13:20" ht="14.25" customHeight="1" x14ac:dyDescent="0.15">
      <c r="M1729" s="123"/>
      <c r="N1729" s="129"/>
      <c r="O1729" s="129"/>
      <c r="P1729" s="130"/>
      <c r="Q1729" s="130"/>
      <c r="R1729" s="130"/>
      <c r="S1729" s="131"/>
      <c r="T1729" s="131"/>
    </row>
    <row r="1730" spans="13:20" ht="14.25" customHeight="1" x14ac:dyDescent="0.15">
      <c r="M1730" s="123"/>
      <c r="N1730" s="129"/>
      <c r="O1730" s="129"/>
      <c r="P1730" s="130"/>
      <c r="Q1730" s="130"/>
      <c r="R1730" s="130"/>
      <c r="S1730" s="131"/>
      <c r="T1730" s="131"/>
    </row>
    <row r="1731" spans="13:20" ht="14.25" customHeight="1" x14ac:dyDescent="0.15">
      <c r="M1731" s="123"/>
      <c r="N1731" s="129"/>
      <c r="O1731" s="129"/>
      <c r="P1731" s="130"/>
      <c r="Q1731" s="130"/>
      <c r="R1731" s="130"/>
      <c r="S1731" s="131"/>
      <c r="T1731" s="131"/>
    </row>
    <row r="1732" spans="13:20" ht="14.25" customHeight="1" x14ac:dyDescent="0.15">
      <c r="M1732" s="123"/>
      <c r="N1732" s="129"/>
      <c r="O1732" s="129"/>
      <c r="P1732" s="130"/>
      <c r="Q1732" s="130"/>
      <c r="R1732" s="130"/>
      <c r="S1732" s="131"/>
      <c r="T1732" s="131"/>
    </row>
    <row r="1733" spans="13:20" ht="14.25" customHeight="1" x14ac:dyDescent="0.15">
      <c r="M1733" s="123"/>
      <c r="N1733" s="129"/>
      <c r="O1733" s="129"/>
      <c r="P1733" s="130"/>
      <c r="Q1733" s="130"/>
      <c r="R1733" s="130"/>
      <c r="S1733" s="131"/>
      <c r="T1733" s="131"/>
    </row>
    <row r="1734" spans="13:20" ht="14.25" customHeight="1" x14ac:dyDescent="0.15">
      <c r="M1734" s="123"/>
      <c r="N1734" s="129"/>
      <c r="O1734" s="129"/>
      <c r="P1734" s="130"/>
      <c r="Q1734" s="130"/>
      <c r="R1734" s="130"/>
      <c r="S1734" s="131"/>
      <c r="T1734" s="131"/>
    </row>
    <row r="1735" spans="13:20" ht="14.25" customHeight="1" x14ac:dyDescent="0.15">
      <c r="M1735" s="123"/>
      <c r="N1735" s="129"/>
      <c r="O1735" s="129"/>
      <c r="P1735" s="130"/>
      <c r="Q1735" s="130"/>
      <c r="R1735" s="130"/>
      <c r="S1735" s="131"/>
      <c r="T1735" s="131"/>
    </row>
    <row r="1736" spans="13:20" ht="14.25" customHeight="1" x14ac:dyDescent="0.15">
      <c r="M1736" s="123"/>
      <c r="N1736" s="129"/>
      <c r="O1736" s="129"/>
      <c r="P1736" s="130"/>
      <c r="Q1736" s="130"/>
      <c r="R1736" s="130"/>
      <c r="S1736" s="131"/>
      <c r="T1736" s="131"/>
    </row>
    <row r="1737" spans="13:20" ht="14.25" customHeight="1" x14ac:dyDescent="0.15">
      <c r="M1737" s="123"/>
      <c r="N1737" s="129"/>
      <c r="O1737" s="129"/>
      <c r="P1737" s="130"/>
      <c r="Q1737" s="130"/>
      <c r="R1737" s="130"/>
      <c r="S1737" s="131"/>
      <c r="T1737" s="131"/>
    </row>
    <row r="1738" spans="13:20" ht="14.25" customHeight="1" x14ac:dyDescent="0.15">
      <c r="M1738" s="123"/>
      <c r="N1738" s="129"/>
      <c r="O1738" s="129"/>
      <c r="P1738" s="130"/>
      <c r="Q1738" s="130"/>
      <c r="R1738" s="130"/>
      <c r="S1738" s="131"/>
      <c r="T1738" s="131"/>
    </row>
    <row r="1739" spans="13:20" ht="14.25" customHeight="1" x14ac:dyDescent="0.15">
      <c r="M1739" s="123"/>
      <c r="N1739" s="129"/>
      <c r="O1739" s="129"/>
      <c r="P1739" s="130"/>
      <c r="Q1739" s="130"/>
      <c r="R1739" s="130"/>
      <c r="S1739" s="131"/>
      <c r="T1739" s="131"/>
    </row>
    <row r="1740" spans="13:20" ht="14.25" customHeight="1" x14ac:dyDescent="0.15">
      <c r="M1740" s="123"/>
      <c r="N1740" s="129"/>
      <c r="O1740" s="129"/>
      <c r="P1740" s="130"/>
      <c r="Q1740" s="130"/>
      <c r="R1740" s="130"/>
      <c r="S1740" s="131"/>
      <c r="T1740" s="131"/>
    </row>
    <row r="1741" spans="13:20" ht="14.25" customHeight="1" x14ac:dyDescent="0.15">
      <c r="M1741" s="123"/>
      <c r="N1741" s="129"/>
      <c r="O1741" s="129"/>
      <c r="P1741" s="130"/>
      <c r="Q1741" s="130"/>
      <c r="R1741" s="130"/>
      <c r="S1741" s="131"/>
      <c r="T1741" s="131"/>
    </row>
    <row r="1742" spans="13:20" ht="14.25" customHeight="1" x14ac:dyDescent="0.15">
      <c r="M1742" s="123"/>
      <c r="N1742" s="129"/>
      <c r="O1742" s="129"/>
      <c r="P1742" s="130"/>
      <c r="Q1742" s="130"/>
      <c r="R1742" s="130"/>
      <c r="S1742" s="131"/>
      <c r="T1742" s="131"/>
    </row>
    <row r="1743" spans="13:20" ht="14.25" customHeight="1" x14ac:dyDescent="0.15">
      <c r="M1743" s="123"/>
      <c r="N1743" s="129"/>
      <c r="O1743" s="129"/>
      <c r="P1743" s="130"/>
      <c r="Q1743" s="130"/>
      <c r="R1743" s="130"/>
      <c r="S1743" s="131"/>
      <c r="T1743" s="131"/>
    </row>
    <row r="1744" spans="13:20" ht="14.25" customHeight="1" x14ac:dyDescent="0.15">
      <c r="M1744" s="123"/>
      <c r="N1744" s="129"/>
      <c r="O1744" s="129"/>
      <c r="P1744" s="130"/>
      <c r="Q1744" s="130"/>
      <c r="R1744" s="130"/>
      <c r="S1744" s="131"/>
      <c r="T1744" s="131"/>
    </row>
    <row r="1745" spans="13:20" ht="14.25" customHeight="1" x14ac:dyDescent="0.15">
      <c r="M1745" s="123"/>
      <c r="N1745" s="129"/>
      <c r="O1745" s="129"/>
      <c r="P1745" s="130"/>
      <c r="Q1745" s="130"/>
      <c r="R1745" s="130"/>
      <c r="S1745" s="131"/>
      <c r="T1745" s="131"/>
    </row>
    <row r="1746" spans="13:20" ht="14.25" customHeight="1" x14ac:dyDescent="0.15">
      <c r="M1746" s="123"/>
      <c r="N1746" s="129"/>
      <c r="O1746" s="129"/>
      <c r="P1746" s="130"/>
      <c r="Q1746" s="130"/>
      <c r="R1746" s="130"/>
      <c r="S1746" s="131"/>
      <c r="T1746" s="131"/>
    </row>
    <row r="1747" spans="13:20" ht="14.25" customHeight="1" x14ac:dyDescent="0.15">
      <c r="M1747" s="123"/>
      <c r="N1747" s="129"/>
      <c r="O1747" s="129"/>
      <c r="P1747" s="130"/>
      <c r="Q1747" s="130"/>
      <c r="R1747" s="130"/>
      <c r="S1747" s="131"/>
      <c r="T1747" s="131"/>
    </row>
    <row r="1748" spans="13:20" ht="14.25" customHeight="1" x14ac:dyDescent="0.15">
      <c r="M1748" s="123"/>
      <c r="N1748" s="129"/>
      <c r="O1748" s="129"/>
      <c r="P1748" s="130"/>
      <c r="Q1748" s="130"/>
      <c r="R1748" s="130"/>
      <c r="S1748" s="131"/>
      <c r="T1748" s="131"/>
    </row>
    <row r="1749" spans="13:20" ht="14.25" customHeight="1" x14ac:dyDescent="0.15">
      <c r="M1749" s="123"/>
      <c r="N1749" s="129"/>
      <c r="O1749" s="129"/>
      <c r="P1749" s="130"/>
      <c r="Q1749" s="130"/>
      <c r="R1749" s="130"/>
      <c r="S1749" s="131"/>
      <c r="T1749" s="131"/>
    </row>
    <row r="1750" spans="13:20" ht="14.25" customHeight="1" x14ac:dyDescent="0.15">
      <c r="M1750" s="123"/>
      <c r="N1750" s="129"/>
      <c r="O1750" s="129"/>
      <c r="P1750" s="130"/>
      <c r="Q1750" s="130"/>
      <c r="R1750" s="130"/>
      <c r="S1750" s="131"/>
      <c r="T1750" s="131"/>
    </row>
    <row r="1751" spans="13:20" ht="14.25" customHeight="1" x14ac:dyDescent="0.15">
      <c r="M1751" s="123"/>
      <c r="N1751" s="129"/>
      <c r="O1751" s="129"/>
      <c r="P1751" s="130"/>
      <c r="Q1751" s="130"/>
      <c r="R1751" s="130"/>
      <c r="S1751" s="131"/>
      <c r="T1751" s="131"/>
    </row>
    <row r="1752" spans="13:20" ht="14.25" customHeight="1" x14ac:dyDescent="0.15">
      <c r="M1752" s="123"/>
      <c r="N1752" s="129"/>
      <c r="O1752" s="129"/>
      <c r="P1752" s="130"/>
      <c r="Q1752" s="130"/>
      <c r="R1752" s="130"/>
      <c r="S1752" s="131"/>
      <c r="T1752" s="131"/>
    </row>
    <row r="1753" spans="13:20" ht="14.25" customHeight="1" x14ac:dyDescent="0.15">
      <c r="M1753" s="123"/>
      <c r="N1753" s="129"/>
      <c r="O1753" s="129"/>
      <c r="P1753" s="130"/>
      <c r="Q1753" s="130"/>
      <c r="R1753" s="130"/>
      <c r="S1753" s="131"/>
      <c r="T1753" s="131"/>
    </row>
    <row r="1754" spans="13:20" ht="14.25" customHeight="1" x14ac:dyDescent="0.15">
      <c r="M1754" s="123"/>
      <c r="N1754" s="129"/>
      <c r="O1754" s="129"/>
      <c r="P1754" s="130"/>
      <c r="Q1754" s="130"/>
      <c r="R1754" s="130"/>
      <c r="S1754" s="131"/>
      <c r="T1754" s="131"/>
    </row>
    <row r="1755" spans="13:20" ht="14.25" customHeight="1" x14ac:dyDescent="0.15">
      <c r="M1755" s="123"/>
      <c r="N1755" s="129"/>
      <c r="O1755" s="129"/>
      <c r="P1755" s="130"/>
      <c r="Q1755" s="130"/>
      <c r="R1755" s="130"/>
      <c r="S1755" s="131"/>
      <c r="T1755" s="131"/>
    </row>
    <row r="1756" spans="13:20" ht="14.25" customHeight="1" x14ac:dyDescent="0.15">
      <c r="M1756" s="123"/>
      <c r="N1756" s="129"/>
      <c r="O1756" s="129"/>
      <c r="P1756" s="130"/>
      <c r="Q1756" s="130"/>
      <c r="R1756" s="130"/>
      <c r="S1756" s="131"/>
      <c r="T1756" s="131"/>
    </row>
    <row r="1757" spans="13:20" ht="14.25" customHeight="1" x14ac:dyDescent="0.15">
      <c r="M1757" s="123"/>
      <c r="N1757" s="129"/>
      <c r="O1757" s="129"/>
      <c r="P1757" s="130"/>
      <c r="Q1757" s="130"/>
      <c r="R1757" s="130"/>
      <c r="S1757" s="131"/>
      <c r="T1757" s="131"/>
    </row>
    <row r="1758" spans="13:20" ht="14.25" customHeight="1" x14ac:dyDescent="0.15">
      <c r="M1758" s="123"/>
      <c r="N1758" s="129"/>
      <c r="O1758" s="129"/>
      <c r="P1758" s="130"/>
      <c r="Q1758" s="130"/>
      <c r="R1758" s="130"/>
      <c r="S1758" s="131"/>
      <c r="T1758" s="131"/>
    </row>
    <row r="1759" spans="13:20" ht="14.25" customHeight="1" x14ac:dyDescent="0.15">
      <c r="M1759" s="123"/>
      <c r="N1759" s="129"/>
      <c r="O1759" s="129"/>
      <c r="P1759" s="130"/>
      <c r="Q1759" s="130"/>
      <c r="R1759" s="130"/>
      <c r="S1759" s="131"/>
      <c r="T1759" s="131"/>
    </row>
    <row r="1760" spans="13:20" ht="14.25" customHeight="1" x14ac:dyDescent="0.15">
      <c r="M1760" s="123"/>
      <c r="N1760" s="129"/>
      <c r="O1760" s="129"/>
      <c r="P1760" s="130"/>
      <c r="Q1760" s="130"/>
      <c r="R1760" s="130"/>
      <c r="S1760" s="131"/>
      <c r="T1760" s="131"/>
    </row>
    <row r="1761" spans="13:20" ht="14.25" customHeight="1" x14ac:dyDescent="0.15">
      <c r="M1761" s="123"/>
      <c r="N1761" s="129"/>
      <c r="O1761" s="129"/>
      <c r="P1761" s="130"/>
      <c r="Q1761" s="130"/>
      <c r="R1761" s="130"/>
      <c r="S1761" s="131"/>
      <c r="T1761" s="131"/>
    </row>
    <row r="1762" spans="13:20" ht="14.25" customHeight="1" x14ac:dyDescent="0.15">
      <c r="M1762" s="123"/>
      <c r="N1762" s="129"/>
      <c r="O1762" s="129"/>
      <c r="P1762" s="130"/>
      <c r="Q1762" s="130"/>
      <c r="R1762" s="130"/>
      <c r="S1762" s="131"/>
      <c r="T1762" s="131"/>
    </row>
    <row r="1763" spans="13:20" ht="14.25" customHeight="1" x14ac:dyDescent="0.15">
      <c r="M1763" s="123"/>
      <c r="N1763" s="129"/>
      <c r="O1763" s="129"/>
      <c r="P1763" s="130"/>
      <c r="Q1763" s="130"/>
      <c r="R1763" s="130"/>
      <c r="S1763" s="131"/>
      <c r="T1763" s="131"/>
    </row>
    <row r="1764" spans="13:20" ht="14.25" customHeight="1" x14ac:dyDescent="0.15">
      <c r="M1764" s="123"/>
      <c r="N1764" s="129"/>
      <c r="O1764" s="129"/>
      <c r="P1764" s="130"/>
      <c r="Q1764" s="130"/>
      <c r="R1764" s="130"/>
      <c r="S1764" s="131"/>
      <c r="T1764" s="131"/>
    </row>
    <row r="1765" spans="13:20" ht="14.25" customHeight="1" x14ac:dyDescent="0.15">
      <c r="M1765" s="123"/>
      <c r="N1765" s="129"/>
      <c r="O1765" s="129"/>
      <c r="P1765" s="130"/>
      <c r="Q1765" s="130"/>
      <c r="R1765" s="130"/>
      <c r="S1765" s="131"/>
      <c r="T1765" s="131"/>
    </row>
    <row r="1766" spans="13:20" ht="14.25" customHeight="1" x14ac:dyDescent="0.15">
      <c r="M1766" s="123"/>
      <c r="N1766" s="129"/>
      <c r="O1766" s="129"/>
      <c r="P1766" s="130"/>
      <c r="Q1766" s="130"/>
      <c r="R1766" s="130"/>
      <c r="S1766" s="131"/>
      <c r="T1766" s="131"/>
    </row>
    <row r="1767" spans="13:20" ht="14.25" customHeight="1" x14ac:dyDescent="0.15">
      <c r="M1767" s="123"/>
      <c r="N1767" s="129"/>
      <c r="O1767" s="129"/>
      <c r="P1767" s="130"/>
      <c r="Q1767" s="130"/>
      <c r="R1767" s="130"/>
      <c r="S1767" s="131"/>
      <c r="T1767" s="131"/>
    </row>
    <row r="1768" spans="13:20" ht="14.25" customHeight="1" x14ac:dyDescent="0.15">
      <c r="M1768" s="123"/>
      <c r="N1768" s="129"/>
      <c r="O1768" s="129"/>
      <c r="P1768" s="130"/>
      <c r="Q1768" s="130"/>
      <c r="R1768" s="130"/>
      <c r="S1768" s="131"/>
      <c r="T1768" s="131"/>
    </row>
    <row r="1769" spans="13:20" ht="14.25" customHeight="1" x14ac:dyDescent="0.15">
      <c r="M1769" s="123"/>
      <c r="N1769" s="129"/>
      <c r="O1769" s="129"/>
      <c r="P1769" s="130"/>
      <c r="Q1769" s="130"/>
      <c r="R1769" s="130"/>
      <c r="S1769" s="131"/>
      <c r="T1769" s="131"/>
    </row>
    <row r="1770" spans="13:20" ht="14.25" customHeight="1" x14ac:dyDescent="0.15">
      <c r="M1770" s="123"/>
      <c r="N1770" s="129"/>
      <c r="O1770" s="129"/>
      <c r="P1770" s="130"/>
      <c r="Q1770" s="130"/>
      <c r="R1770" s="130"/>
      <c r="S1770" s="131"/>
      <c r="T1770" s="131"/>
    </row>
    <row r="1771" spans="13:20" ht="14.25" customHeight="1" x14ac:dyDescent="0.15">
      <c r="M1771" s="123"/>
      <c r="N1771" s="129"/>
      <c r="O1771" s="129"/>
      <c r="P1771" s="130"/>
      <c r="Q1771" s="130"/>
      <c r="R1771" s="130"/>
      <c r="S1771" s="131"/>
      <c r="T1771" s="131"/>
    </row>
    <row r="1772" spans="13:20" ht="14.25" customHeight="1" x14ac:dyDescent="0.15">
      <c r="M1772" s="123"/>
      <c r="N1772" s="129"/>
      <c r="O1772" s="129"/>
      <c r="P1772" s="130"/>
      <c r="Q1772" s="130"/>
      <c r="R1772" s="130"/>
      <c r="S1772" s="131"/>
      <c r="T1772" s="131"/>
    </row>
    <row r="1773" spans="13:20" ht="14.25" customHeight="1" x14ac:dyDescent="0.15">
      <c r="M1773" s="123"/>
      <c r="N1773" s="129"/>
      <c r="O1773" s="129"/>
      <c r="P1773" s="130"/>
      <c r="Q1773" s="130"/>
      <c r="R1773" s="130"/>
      <c r="S1773" s="131"/>
      <c r="T1773" s="131"/>
    </row>
    <row r="1774" spans="13:20" ht="14.25" customHeight="1" x14ac:dyDescent="0.15">
      <c r="M1774" s="123"/>
      <c r="N1774" s="129"/>
      <c r="O1774" s="129"/>
      <c r="P1774" s="130"/>
      <c r="Q1774" s="130"/>
      <c r="R1774" s="130"/>
      <c r="S1774" s="131"/>
      <c r="T1774" s="131"/>
    </row>
    <row r="1775" spans="13:20" ht="14.25" customHeight="1" x14ac:dyDescent="0.15">
      <c r="M1775" s="123"/>
      <c r="N1775" s="129"/>
      <c r="O1775" s="129"/>
      <c r="P1775" s="130"/>
      <c r="Q1775" s="130"/>
      <c r="R1775" s="130"/>
      <c r="S1775" s="131"/>
      <c r="T1775" s="131"/>
    </row>
    <row r="1776" spans="13:20" ht="14.25" customHeight="1" x14ac:dyDescent="0.15">
      <c r="M1776" s="123"/>
      <c r="N1776" s="129"/>
      <c r="O1776" s="129"/>
      <c r="P1776" s="130"/>
      <c r="Q1776" s="130"/>
      <c r="R1776" s="130"/>
      <c r="S1776" s="131"/>
      <c r="T1776" s="131"/>
    </row>
    <row r="1777" spans="13:20" ht="14.25" customHeight="1" x14ac:dyDescent="0.15">
      <c r="M1777" s="123"/>
      <c r="N1777" s="129"/>
      <c r="O1777" s="129"/>
      <c r="P1777" s="130"/>
      <c r="Q1777" s="130"/>
      <c r="R1777" s="130"/>
      <c r="S1777" s="131"/>
      <c r="T1777" s="131"/>
    </row>
    <row r="1778" spans="13:20" ht="14.25" customHeight="1" x14ac:dyDescent="0.15">
      <c r="M1778" s="123"/>
      <c r="N1778" s="129"/>
      <c r="O1778" s="129"/>
      <c r="P1778" s="130"/>
      <c r="Q1778" s="130"/>
      <c r="R1778" s="130"/>
      <c r="S1778" s="131"/>
      <c r="T1778" s="131"/>
    </row>
    <row r="1779" spans="13:20" ht="14.25" customHeight="1" x14ac:dyDescent="0.15">
      <c r="M1779" s="123"/>
      <c r="N1779" s="129"/>
      <c r="O1779" s="129"/>
      <c r="P1779" s="130"/>
      <c r="Q1779" s="130"/>
      <c r="R1779" s="130"/>
      <c r="S1779" s="131"/>
      <c r="T1779" s="131"/>
    </row>
    <row r="1780" spans="13:20" ht="14.25" customHeight="1" x14ac:dyDescent="0.15">
      <c r="M1780" s="123"/>
      <c r="N1780" s="129"/>
      <c r="O1780" s="129"/>
      <c r="P1780" s="130"/>
      <c r="Q1780" s="130"/>
      <c r="R1780" s="130"/>
      <c r="S1780" s="131"/>
      <c r="T1780" s="131"/>
    </row>
    <row r="1781" spans="13:20" ht="14.25" customHeight="1" x14ac:dyDescent="0.15">
      <c r="M1781" s="123"/>
      <c r="N1781" s="129"/>
      <c r="O1781" s="129"/>
      <c r="P1781" s="130"/>
      <c r="Q1781" s="130"/>
      <c r="R1781" s="130"/>
      <c r="S1781" s="131"/>
      <c r="T1781" s="131"/>
    </row>
    <row r="1782" spans="13:20" ht="14.25" customHeight="1" x14ac:dyDescent="0.15">
      <c r="M1782" s="123"/>
      <c r="N1782" s="129"/>
      <c r="O1782" s="129"/>
      <c r="P1782" s="130"/>
      <c r="Q1782" s="130"/>
      <c r="R1782" s="130"/>
      <c r="S1782" s="131"/>
      <c r="T1782" s="131"/>
    </row>
    <row r="1783" spans="13:20" ht="14.25" customHeight="1" x14ac:dyDescent="0.15">
      <c r="M1783" s="123"/>
      <c r="N1783" s="129"/>
      <c r="O1783" s="129"/>
      <c r="P1783" s="130"/>
      <c r="Q1783" s="130"/>
      <c r="R1783" s="130"/>
      <c r="S1783" s="131"/>
      <c r="T1783" s="131"/>
    </row>
    <row r="1784" spans="13:20" ht="14.25" customHeight="1" x14ac:dyDescent="0.15">
      <c r="M1784" s="123"/>
      <c r="N1784" s="129"/>
      <c r="O1784" s="129"/>
      <c r="P1784" s="130"/>
      <c r="Q1784" s="130"/>
      <c r="R1784" s="130"/>
      <c r="S1784" s="131"/>
      <c r="T1784" s="131"/>
    </row>
    <row r="1785" spans="13:20" ht="14.25" customHeight="1" x14ac:dyDescent="0.15">
      <c r="M1785" s="123"/>
      <c r="N1785" s="129"/>
      <c r="O1785" s="129"/>
      <c r="P1785" s="130"/>
      <c r="Q1785" s="130"/>
      <c r="R1785" s="130"/>
      <c r="S1785" s="131"/>
      <c r="T1785" s="131"/>
    </row>
    <row r="1786" spans="13:20" ht="14.25" customHeight="1" x14ac:dyDescent="0.15">
      <c r="M1786" s="123"/>
      <c r="N1786" s="129"/>
      <c r="O1786" s="129"/>
      <c r="P1786" s="130"/>
      <c r="Q1786" s="130"/>
      <c r="R1786" s="130"/>
      <c r="S1786" s="131"/>
      <c r="T1786" s="131"/>
    </row>
    <row r="1787" spans="13:20" ht="14.25" customHeight="1" x14ac:dyDescent="0.15">
      <c r="M1787" s="123"/>
      <c r="N1787" s="129"/>
      <c r="O1787" s="129"/>
      <c r="P1787" s="130"/>
      <c r="Q1787" s="130"/>
      <c r="R1787" s="130"/>
      <c r="S1787" s="131"/>
      <c r="T1787" s="131"/>
    </row>
    <row r="1788" spans="13:20" ht="14.25" customHeight="1" x14ac:dyDescent="0.15">
      <c r="M1788" s="123"/>
      <c r="N1788" s="129"/>
      <c r="O1788" s="129"/>
      <c r="P1788" s="130"/>
      <c r="Q1788" s="130"/>
      <c r="R1788" s="130"/>
      <c r="S1788" s="131"/>
      <c r="T1788" s="131"/>
    </row>
    <row r="1789" spans="13:20" ht="14.25" customHeight="1" x14ac:dyDescent="0.15">
      <c r="M1789" s="123"/>
      <c r="N1789" s="129"/>
      <c r="O1789" s="129"/>
      <c r="P1789" s="130"/>
      <c r="Q1789" s="130"/>
      <c r="R1789" s="130"/>
      <c r="S1789" s="131"/>
      <c r="T1789" s="131"/>
    </row>
    <row r="1790" spans="13:20" ht="14.25" customHeight="1" x14ac:dyDescent="0.15">
      <c r="M1790" s="123"/>
      <c r="N1790" s="129"/>
      <c r="O1790" s="129"/>
      <c r="P1790" s="130"/>
      <c r="Q1790" s="130"/>
      <c r="R1790" s="130"/>
      <c r="S1790" s="131"/>
      <c r="T1790" s="131"/>
    </row>
    <row r="1791" spans="13:20" ht="14.25" customHeight="1" x14ac:dyDescent="0.15">
      <c r="M1791" s="123"/>
      <c r="N1791" s="129"/>
      <c r="O1791" s="129"/>
      <c r="P1791" s="130"/>
      <c r="Q1791" s="130"/>
      <c r="R1791" s="130"/>
      <c r="S1791" s="131"/>
      <c r="T1791" s="131"/>
    </row>
    <row r="1792" spans="13:20" ht="14.25" customHeight="1" x14ac:dyDescent="0.15">
      <c r="M1792" s="123"/>
      <c r="N1792" s="129"/>
      <c r="O1792" s="129"/>
      <c r="P1792" s="130"/>
      <c r="Q1792" s="130"/>
      <c r="R1792" s="130"/>
      <c r="S1792" s="131"/>
      <c r="T1792" s="131"/>
    </row>
    <row r="1793" spans="13:20" ht="14.25" customHeight="1" x14ac:dyDescent="0.15">
      <c r="M1793" s="123"/>
      <c r="N1793" s="129"/>
      <c r="O1793" s="129"/>
      <c r="P1793" s="130"/>
      <c r="Q1793" s="130"/>
      <c r="R1793" s="130"/>
      <c r="S1793" s="131"/>
      <c r="T1793" s="131"/>
    </row>
    <row r="1794" spans="13:20" ht="14.25" customHeight="1" x14ac:dyDescent="0.15">
      <c r="M1794" s="123"/>
      <c r="N1794" s="129"/>
      <c r="O1794" s="129"/>
      <c r="P1794" s="130"/>
      <c r="Q1794" s="130"/>
      <c r="R1794" s="130"/>
      <c r="S1794" s="131"/>
      <c r="T1794" s="131"/>
    </row>
    <row r="1795" spans="13:20" ht="14.25" customHeight="1" x14ac:dyDescent="0.15">
      <c r="M1795" s="123"/>
      <c r="N1795" s="129"/>
      <c r="O1795" s="129"/>
      <c r="P1795" s="130"/>
      <c r="Q1795" s="130"/>
      <c r="R1795" s="130"/>
      <c r="S1795" s="131"/>
      <c r="T1795" s="131"/>
    </row>
    <row r="1796" spans="13:20" ht="14.25" customHeight="1" x14ac:dyDescent="0.15">
      <c r="M1796" s="123"/>
      <c r="N1796" s="129"/>
      <c r="O1796" s="129"/>
      <c r="P1796" s="130"/>
      <c r="Q1796" s="130"/>
      <c r="R1796" s="130"/>
      <c r="S1796" s="131"/>
      <c r="T1796" s="131"/>
    </row>
    <row r="1797" spans="13:20" ht="14.25" customHeight="1" x14ac:dyDescent="0.15">
      <c r="M1797" s="123"/>
      <c r="N1797" s="129"/>
      <c r="O1797" s="129"/>
      <c r="P1797" s="130"/>
      <c r="Q1797" s="130"/>
      <c r="R1797" s="130"/>
      <c r="S1797" s="131"/>
      <c r="T1797" s="131"/>
    </row>
    <row r="1798" spans="13:20" ht="14.25" customHeight="1" x14ac:dyDescent="0.15">
      <c r="M1798" s="123"/>
      <c r="N1798" s="129"/>
      <c r="O1798" s="129"/>
      <c r="P1798" s="130"/>
      <c r="Q1798" s="130"/>
      <c r="R1798" s="130"/>
      <c r="S1798" s="131"/>
      <c r="T1798" s="131"/>
    </row>
    <row r="1799" spans="13:20" ht="14.25" customHeight="1" x14ac:dyDescent="0.15">
      <c r="M1799" s="123"/>
      <c r="N1799" s="129"/>
      <c r="O1799" s="129"/>
      <c r="P1799" s="130"/>
      <c r="Q1799" s="130"/>
      <c r="R1799" s="130"/>
      <c r="S1799" s="131"/>
      <c r="T1799" s="131"/>
    </row>
    <row r="1800" spans="13:20" ht="14.25" customHeight="1" x14ac:dyDescent="0.15">
      <c r="M1800" s="123"/>
      <c r="N1800" s="129"/>
      <c r="O1800" s="129"/>
      <c r="P1800" s="130"/>
      <c r="Q1800" s="130"/>
      <c r="R1800" s="130"/>
      <c r="S1800" s="131"/>
      <c r="T1800" s="131"/>
    </row>
    <row r="1801" spans="13:20" ht="14.25" customHeight="1" x14ac:dyDescent="0.15">
      <c r="M1801" s="123"/>
      <c r="N1801" s="129"/>
      <c r="O1801" s="129"/>
      <c r="P1801" s="130"/>
      <c r="Q1801" s="130"/>
      <c r="R1801" s="130"/>
      <c r="S1801" s="131"/>
      <c r="T1801" s="131"/>
    </row>
    <row r="1802" spans="13:20" ht="14.25" customHeight="1" x14ac:dyDescent="0.15">
      <c r="M1802" s="123"/>
      <c r="N1802" s="129"/>
      <c r="O1802" s="129"/>
      <c r="P1802" s="130"/>
      <c r="Q1802" s="130"/>
      <c r="R1802" s="130"/>
      <c r="S1802" s="131"/>
      <c r="T1802" s="131"/>
    </row>
    <row r="1803" spans="13:20" ht="14.25" customHeight="1" x14ac:dyDescent="0.15">
      <c r="M1803" s="123"/>
      <c r="N1803" s="129"/>
      <c r="O1803" s="129"/>
      <c r="P1803" s="130"/>
      <c r="Q1803" s="130"/>
      <c r="R1803" s="130"/>
      <c r="S1803" s="131"/>
      <c r="T1803" s="131"/>
    </row>
    <row r="1804" spans="13:20" ht="14.25" customHeight="1" x14ac:dyDescent="0.15">
      <c r="M1804" s="123"/>
      <c r="N1804" s="129"/>
      <c r="O1804" s="129"/>
      <c r="P1804" s="130"/>
      <c r="Q1804" s="130"/>
      <c r="R1804" s="130"/>
      <c r="S1804" s="131"/>
      <c r="T1804" s="131"/>
    </row>
    <row r="1805" spans="13:20" ht="14.25" customHeight="1" x14ac:dyDescent="0.15">
      <c r="M1805" s="123"/>
      <c r="N1805" s="129"/>
      <c r="O1805" s="129"/>
      <c r="P1805" s="130"/>
      <c r="Q1805" s="130"/>
      <c r="R1805" s="130"/>
      <c r="S1805" s="131"/>
      <c r="T1805" s="131"/>
    </row>
    <row r="1806" spans="13:20" ht="14.25" customHeight="1" x14ac:dyDescent="0.15">
      <c r="M1806" s="123"/>
      <c r="N1806" s="129"/>
      <c r="O1806" s="129"/>
      <c r="P1806" s="130"/>
      <c r="Q1806" s="130"/>
      <c r="R1806" s="130"/>
      <c r="S1806" s="131"/>
      <c r="T1806" s="131"/>
    </row>
    <row r="1807" spans="13:20" ht="14.25" customHeight="1" x14ac:dyDescent="0.15">
      <c r="M1807" s="123"/>
      <c r="N1807" s="129"/>
      <c r="O1807" s="129"/>
      <c r="P1807" s="130"/>
      <c r="Q1807" s="130"/>
      <c r="R1807" s="130"/>
      <c r="S1807" s="131"/>
      <c r="T1807" s="131"/>
    </row>
    <row r="1808" spans="13:20" ht="14.25" customHeight="1" x14ac:dyDescent="0.15">
      <c r="M1808" s="123"/>
      <c r="N1808" s="129"/>
      <c r="O1808" s="129"/>
      <c r="P1808" s="130"/>
      <c r="Q1808" s="130"/>
      <c r="R1808" s="130"/>
      <c r="S1808" s="131"/>
      <c r="T1808" s="131"/>
    </row>
    <row r="1809" spans="13:20" ht="14.25" customHeight="1" x14ac:dyDescent="0.15">
      <c r="M1809" s="123"/>
      <c r="N1809" s="129"/>
      <c r="O1809" s="129"/>
      <c r="P1809" s="130"/>
      <c r="Q1809" s="130"/>
      <c r="R1809" s="130"/>
      <c r="S1809" s="131"/>
      <c r="T1809" s="131"/>
    </row>
    <row r="1810" spans="13:20" ht="14.25" customHeight="1" x14ac:dyDescent="0.15">
      <c r="M1810" s="123"/>
      <c r="N1810" s="129"/>
      <c r="O1810" s="129"/>
      <c r="P1810" s="130"/>
      <c r="Q1810" s="130"/>
      <c r="R1810" s="130"/>
      <c r="S1810" s="131"/>
      <c r="T1810" s="131"/>
    </row>
    <row r="1811" spans="13:20" ht="14.25" customHeight="1" x14ac:dyDescent="0.15">
      <c r="M1811" s="123"/>
      <c r="N1811" s="129"/>
      <c r="O1811" s="129"/>
      <c r="P1811" s="130"/>
      <c r="Q1811" s="130"/>
      <c r="R1811" s="130"/>
      <c r="S1811" s="131"/>
      <c r="T1811" s="131"/>
    </row>
    <row r="1812" spans="13:20" ht="14.25" customHeight="1" x14ac:dyDescent="0.15">
      <c r="M1812" s="123"/>
      <c r="N1812" s="129"/>
      <c r="O1812" s="129"/>
      <c r="P1812" s="130"/>
      <c r="Q1812" s="130"/>
      <c r="R1812" s="130"/>
      <c r="S1812" s="131"/>
      <c r="T1812" s="131"/>
    </row>
    <row r="1813" spans="13:20" ht="14.25" customHeight="1" x14ac:dyDescent="0.15">
      <c r="M1813" s="123"/>
      <c r="N1813" s="129"/>
      <c r="O1813" s="129"/>
      <c r="P1813" s="130"/>
      <c r="Q1813" s="130"/>
      <c r="R1813" s="130"/>
      <c r="S1813" s="131"/>
      <c r="T1813" s="131"/>
    </row>
    <row r="1814" spans="13:20" ht="14.25" customHeight="1" x14ac:dyDescent="0.15">
      <c r="M1814" s="123"/>
      <c r="N1814" s="129"/>
      <c r="O1814" s="129"/>
      <c r="P1814" s="130"/>
      <c r="Q1814" s="130"/>
      <c r="R1814" s="130"/>
      <c r="S1814" s="131"/>
      <c r="T1814" s="131"/>
    </row>
    <row r="1815" spans="13:20" ht="14.25" customHeight="1" x14ac:dyDescent="0.15">
      <c r="M1815" s="123"/>
      <c r="N1815" s="129"/>
      <c r="O1815" s="129"/>
      <c r="P1815" s="130"/>
      <c r="Q1815" s="130"/>
      <c r="R1815" s="130"/>
      <c r="S1815" s="131"/>
      <c r="T1815" s="131"/>
    </row>
    <row r="1816" spans="13:20" ht="14.25" customHeight="1" x14ac:dyDescent="0.15">
      <c r="M1816" s="123"/>
      <c r="N1816" s="129"/>
      <c r="O1816" s="129"/>
      <c r="P1816" s="130"/>
      <c r="Q1816" s="130"/>
      <c r="R1816" s="130"/>
      <c r="S1816" s="131"/>
      <c r="T1816" s="131"/>
    </row>
    <row r="1817" spans="13:20" ht="14.25" customHeight="1" x14ac:dyDescent="0.15">
      <c r="M1817" s="123"/>
      <c r="N1817" s="129"/>
      <c r="O1817" s="129"/>
      <c r="P1817" s="130"/>
      <c r="Q1817" s="130"/>
      <c r="R1817" s="130"/>
      <c r="S1817" s="131"/>
      <c r="T1817" s="131"/>
    </row>
    <row r="1818" spans="13:20" ht="14.25" customHeight="1" x14ac:dyDescent="0.15">
      <c r="M1818" s="123"/>
      <c r="N1818" s="129"/>
      <c r="O1818" s="129"/>
      <c r="P1818" s="130"/>
      <c r="Q1818" s="130"/>
      <c r="R1818" s="130"/>
      <c r="S1818" s="131"/>
      <c r="T1818" s="131"/>
    </row>
    <row r="1819" spans="13:20" ht="14.25" customHeight="1" x14ac:dyDescent="0.15">
      <c r="M1819" s="123"/>
      <c r="N1819" s="129"/>
      <c r="O1819" s="129"/>
      <c r="P1819" s="130"/>
      <c r="Q1819" s="130"/>
      <c r="R1819" s="130"/>
      <c r="S1819" s="131"/>
      <c r="T1819" s="131"/>
    </row>
    <row r="1820" spans="13:20" ht="14.25" customHeight="1" x14ac:dyDescent="0.15">
      <c r="M1820" s="123"/>
      <c r="N1820" s="129"/>
      <c r="O1820" s="129"/>
      <c r="P1820" s="130"/>
      <c r="Q1820" s="130"/>
      <c r="R1820" s="130"/>
      <c r="S1820" s="131"/>
      <c r="T1820" s="131"/>
    </row>
    <row r="1821" spans="13:20" ht="14.25" customHeight="1" x14ac:dyDescent="0.15">
      <c r="M1821" s="123"/>
      <c r="N1821" s="129"/>
      <c r="O1821" s="129"/>
      <c r="P1821" s="130"/>
      <c r="Q1821" s="130"/>
      <c r="R1821" s="130"/>
      <c r="S1821" s="131"/>
      <c r="T1821" s="131"/>
    </row>
    <row r="1822" spans="13:20" ht="14.25" customHeight="1" x14ac:dyDescent="0.15">
      <c r="M1822" s="123"/>
      <c r="N1822" s="129"/>
      <c r="O1822" s="129"/>
      <c r="P1822" s="130"/>
      <c r="Q1822" s="130"/>
      <c r="R1822" s="130"/>
      <c r="S1822" s="131"/>
      <c r="T1822" s="131"/>
    </row>
    <row r="1823" spans="13:20" ht="14.25" customHeight="1" x14ac:dyDescent="0.15">
      <c r="M1823" s="123"/>
      <c r="N1823" s="129"/>
      <c r="O1823" s="129"/>
      <c r="P1823" s="130"/>
      <c r="Q1823" s="130"/>
      <c r="R1823" s="130"/>
      <c r="S1823" s="131"/>
      <c r="T1823" s="131"/>
    </row>
    <row r="1824" spans="13:20" ht="14.25" customHeight="1" x14ac:dyDescent="0.15">
      <c r="M1824" s="123"/>
      <c r="N1824" s="129"/>
      <c r="O1824" s="129"/>
      <c r="P1824" s="130"/>
      <c r="Q1824" s="130"/>
      <c r="R1824" s="130"/>
      <c r="S1824" s="131"/>
      <c r="T1824" s="131"/>
    </row>
    <row r="1825" spans="13:20" ht="14.25" customHeight="1" x14ac:dyDescent="0.15">
      <c r="M1825" s="123"/>
      <c r="N1825" s="129"/>
      <c r="O1825" s="129"/>
      <c r="P1825" s="130"/>
      <c r="Q1825" s="130"/>
      <c r="R1825" s="130"/>
      <c r="S1825" s="131"/>
      <c r="T1825" s="131"/>
    </row>
    <row r="1826" spans="13:20" ht="14.25" customHeight="1" x14ac:dyDescent="0.15">
      <c r="M1826" s="123"/>
      <c r="N1826" s="129"/>
      <c r="O1826" s="129"/>
      <c r="P1826" s="130"/>
      <c r="Q1826" s="130"/>
      <c r="R1826" s="130"/>
      <c r="S1826" s="131"/>
      <c r="T1826" s="131"/>
    </row>
    <row r="1827" spans="13:20" ht="14.25" customHeight="1" x14ac:dyDescent="0.15">
      <c r="M1827" s="123"/>
      <c r="N1827" s="129"/>
      <c r="O1827" s="129"/>
      <c r="P1827" s="130"/>
      <c r="Q1827" s="130"/>
      <c r="R1827" s="130"/>
      <c r="S1827" s="131"/>
      <c r="T1827" s="131"/>
    </row>
    <row r="1828" spans="13:20" ht="14.25" customHeight="1" x14ac:dyDescent="0.15">
      <c r="M1828" s="123"/>
      <c r="N1828" s="129"/>
      <c r="O1828" s="129"/>
      <c r="P1828" s="130"/>
      <c r="Q1828" s="130"/>
      <c r="R1828" s="130"/>
      <c r="S1828" s="131"/>
      <c r="T1828" s="131"/>
    </row>
    <row r="1829" spans="13:20" ht="14.25" customHeight="1" x14ac:dyDescent="0.15">
      <c r="M1829" s="123"/>
      <c r="N1829" s="129"/>
      <c r="O1829" s="129"/>
      <c r="P1829" s="130"/>
      <c r="Q1829" s="130"/>
      <c r="R1829" s="130"/>
      <c r="S1829" s="131"/>
      <c r="T1829" s="131"/>
    </row>
    <row r="1830" spans="13:20" ht="14.25" customHeight="1" x14ac:dyDescent="0.15">
      <c r="M1830" s="123"/>
      <c r="N1830" s="129"/>
      <c r="O1830" s="129"/>
      <c r="P1830" s="130"/>
      <c r="Q1830" s="130"/>
      <c r="R1830" s="130"/>
      <c r="S1830" s="131"/>
      <c r="T1830" s="131"/>
    </row>
    <row r="1831" spans="13:20" ht="14.25" customHeight="1" x14ac:dyDescent="0.15">
      <c r="M1831" s="123"/>
      <c r="N1831" s="129"/>
      <c r="O1831" s="129"/>
      <c r="P1831" s="130"/>
      <c r="Q1831" s="130"/>
      <c r="R1831" s="130"/>
      <c r="S1831" s="131"/>
      <c r="T1831" s="131"/>
    </row>
    <row r="1832" spans="13:20" ht="14.25" customHeight="1" x14ac:dyDescent="0.15">
      <c r="M1832" s="123"/>
      <c r="N1832" s="129"/>
      <c r="O1832" s="129"/>
      <c r="P1832" s="130"/>
      <c r="Q1832" s="130"/>
      <c r="R1832" s="130"/>
      <c r="S1832" s="131"/>
      <c r="T1832" s="131"/>
    </row>
    <row r="1833" spans="13:20" ht="14.25" customHeight="1" x14ac:dyDescent="0.15">
      <c r="M1833" s="123"/>
      <c r="N1833" s="129"/>
      <c r="O1833" s="129"/>
      <c r="P1833" s="130"/>
      <c r="Q1833" s="130"/>
      <c r="R1833" s="130"/>
      <c r="S1833" s="131"/>
      <c r="T1833" s="131"/>
    </row>
    <row r="1834" spans="13:20" ht="14.25" customHeight="1" x14ac:dyDescent="0.15">
      <c r="M1834" s="123"/>
      <c r="N1834" s="129"/>
      <c r="O1834" s="129"/>
      <c r="P1834" s="130"/>
      <c r="Q1834" s="130"/>
      <c r="R1834" s="130"/>
      <c r="S1834" s="131"/>
      <c r="T1834" s="131"/>
    </row>
    <row r="1835" spans="13:20" ht="14.25" customHeight="1" x14ac:dyDescent="0.15">
      <c r="M1835" s="123"/>
      <c r="N1835" s="129"/>
      <c r="O1835" s="129"/>
      <c r="P1835" s="130"/>
      <c r="Q1835" s="130"/>
      <c r="R1835" s="130"/>
      <c r="S1835" s="131"/>
      <c r="T1835" s="131"/>
    </row>
    <row r="1836" spans="13:20" ht="14.25" customHeight="1" x14ac:dyDescent="0.15">
      <c r="M1836" s="123"/>
      <c r="N1836" s="129"/>
      <c r="O1836" s="129"/>
      <c r="P1836" s="130"/>
      <c r="Q1836" s="130"/>
      <c r="R1836" s="130"/>
      <c r="S1836" s="131"/>
      <c r="T1836" s="131"/>
    </row>
    <row r="1837" spans="13:20" ht="14.25" customHeight="1" x14ac:dyDescent="0.15">
      <c r="M1837" s="123"/>
      <c r="N1837" s="129"/>
      <c r="O1837" s="129"/>
      <c r="P1837" s="130"/>
      <c r="Q1837" s="130"/>
      <c r="R1837" s="130"/>
      <c r="S1837" s="131"/>
      <c r="T1837" s="131"/>
    </row>
    <row r="1838" spans="13:20" ht="14.25" customHeight="1" x14ac:dyDescent="0.15">
      <c r="M1838" s="123"/>
      <c r="N1838" s="129"/>
      <c r="O1838" s="129"/>
      <c r="P1838" s="130"/>
      <c r="Q1838" s="130"/>
      <c r="R1838" s="130"/>
      <c r="S1838" s="131"/>
      <c r="T1838" s="131"/>
    </row>
    <row r="1839" spans="13:20" ht="14.25" customHeight="1" x14ac:dyDescent="0.15">
      <c r="M1839" s="123"/>
      <c r="N1839" s="129"/>
      <c r="O1839" s="129"/>
      <c r="P1839" s="130"/>
      <c r="Q1839" s="130"/>
      <c r="R1839" s="130"/>
      <c r="S1839" s="131"/>
      <c r="T1839" s="131"/>
    </row>
    <row r="1840" spans="13:20" ht="14.25" customHeight="1" x14ac:dyDescent="0.15">
      <c r="M1840" s="123"/>
      <c r="N1840" s="129"/>
      <c r="O1840" s="129"/>
      <c r="P1840" s="130"/>
      <c r="Q1840" s="130"/>
      <c r="R1840" s="130"/>
      <c r="S1840" s="131"/>
      <c r="T1840" s="131"/>
    </row>
    <row r="1841" spans="13:20" ht="14.25" customHeight="1" x14ac:dyDescent="0.15">
      <c r="M1841" s="123"/>
      <c r="N1841" s="129"/>
      <c r="O1841" s="129"/>
      <c r="P1841" s="130"/>
      <c r="Q1841" s="130"/>
      <c r="R1841" s="130"/>
      <c r="S1841" s="131"/>
      <c r="T1841" s="131"/>
    </row>
    <row r="1842" spans="13:20" ht="14.25" customHeight="1" x14ac:dyDescent="0.15">
      <c r="M1842" s="123"/>
      <c r="N1842" s="129"/>
      <c r="O1842" s="129"/>
      <c r="P1842" s="130"/>
      <c r="Q1842" s="130"/>
      <c r="R1842" s="130"/>
      <c r="S1842" s="131"/>
      <c r="T1842" s="131"/>
    </row>
    <row r="1843" spans="13:20" ht="14.25" customHeight="1" x14ac:dyDescent="0.15">
      <c r="M1843" s="123"/>
      <c r="N1843" s="129"/>
      <c r="O1843" s="129"/>
      <c r="P1843" s="130"/>
      <c r="Q1843" s="130"/>
      <c r="R1843" s="130"/>
      <c r="S1843" s="131"/>
      <c r="T1843" s="131"/>
    </row>
    <row r="1844" spans="13:20" ht="14.25" customHeight="1" x14ac:dyDescent="0.15">
      <c r="M1844" s="123"/>
      <c r="N1844" s="129"/>
      <c r="O1844" s="129"/>
      <c r="P1844" s="130"/>
      <c r="Q1844" s="130"/>
      <c r="R1844" s="130"/>
      <c r="S1844" s="131"/>
      <c r="T1844" s="131"/>
    </row>
    <row r="1845" spans="13:20" ht="14.25" customHeight="1" x14ac:dyDescent="0.15">
      <c r="M1845" s="123"/>
      <c r="N1845" s="129"/>
      <c r="O1845" s="129"/>
      <c r="P1845" s="130"/>
      <c r="Q1845" s="130"/>
      <c r="R1845" s="130"/>
      <c r="S1845" s="131"/>
      <c r="T1845" s="131"/>
    </row>
    <row r="1846" spans="13:20" ht="14.25" customHeight="1" x14ac:dyDescent="0.15">
      <c r="M1846" s="123"/>
      <c r="N1846" s="129"/>
      <c r="O1846" s="129"/>
      <c r="P1846" s="130"/>
      <c r="Q1846" s="130"/>
      <c r="R1846" s="130"/>
      <c r="S1846" s="131"/>
      <c r="T1846" s="131"/>
    </row>
    <row r="1847" spans="13:20" ht="14.25" customHeight="1" x14ac:dyDescent="0.15">
      <c r="M1847" s="123"/>
      <c r="N1847" s="129"/>
      <c r="O1847" s="129"/>
      <c r="P1847" s="130"/>
      <c r="Q1847" s="130"/>
      <c r="R1847" s="130"/>
      <c r="S1847" s="131"/>
      <c r="T1847" s="131"/>
    </row>
    <row r="1848" spans="13:20" ht="14.25" customHeight="1" x14ac:dyDescent="0.15">
      <c r="M1848" s="123"/>
      <c r="N1848" s="129"/>
      <c r="O1848" s="129"/>
      <c r="P1848" s="130"/>
      <c r="Q1848" s="130"/>
      <c r="R1848" s="130"/>
      <c r="S1848" s="131"/>
      <c r="T1848" s="131"/>
    </row>
    <row r="1849" spans="13:20" ht="14.25" customHeight="1" x14ac:dyDescent="0.15">
      <c r="M1849" s="123"/>
      <c r="N1849" s="129"/>
      <c r="O1849" s="129"/>
      <c r="P1849" s="130"/>
      <c r="Q1849" s="130"/>
      <c r="R1849" s="130"/>
      <c r="S1849" s="131"/>
      <c r="T1849" s="131"/>
    </row>
    <row r="1850" spans="13:20" ht="14.25" customHeight="1" x14ac:dyDescent="0.15">
      <c r="M1850" s="123"/>
      <c r="N1850" s="129"/>
      <c r="O1850" s="129"/>
      <c r="P1850" s="130"/>
      <c r="Q1850" s="130"/>
      <c r="R1850" s="130"/>
      <c r="S1850" s="131"/>
      <c r="T1850" s="131"/>
    </row>
    <row r="1851" spans="13:20" ht="14.25" customHeight="1" x14ac:dyDescent="0.15">
      <c r="M1851" s="123"/>
      <c r="N1851" s="129"/>
      <c r="O1851" s="129"/>
      <c r="P1851" s="130"/>
      <c r="Q1851" s="130"/>
      <c r="R1851" s="130"/>
      <c r="S1851" s="131"/>
      <c r="T1851" s="131"/>
    </row>
    <row r="1852" spans="13:20" ht="14.25" customHeight="1" x14ac:dyDescent="0.15">
      <c r="M1852" s="123"/>
      <c r="N1852" s="129"/>
      <c r="O1852" s="129"/>
      <c r="P1852" s="130"/>
      <c r="Q1852" s="130"/>
      <c r="R1852" s="130"/>
      <c r="S1852" s="131"/>
      <c r="T1852" s="131"/>
    </row>
    <row r="1853" spans="13:20" ht="14.25" customHeight="1" x14ac:dyDescent="0.15">
      <c r="M1853" s="123"/>
      <c r="N1853" s="129"/>
      <c r="O1853" s="129"/>
      <c r="P1853" s="130"/>
      <c r="Q1853" s="130"/>
      <c r="R1853" s="130"/>
      <c r="S1853" s="131"/>
      <c r="T1853" s="131"/>
    </row>
    <row r="1854" spans="13:20" ht="14.25" customHeight="1" x14ac:dyDescent="0.15">
      <c r="M1854" s="123"/>
      <c r="N1854" s="129"/>
      <c r="O1854" s="129"/>
      <c r="P1854" s="130"/>
      <c r="Q1854" s="130"/>
      <c r="R1854" s="130"/>
      <c r="S1854" s="131"/>
      <c r="T1854" s="131"/>
    </row>
    <row r="1855" spans="13:20" ht="14.25" customHeight="1" x14ac:dyDescent="0.15">
      <c r="M1855" s="123"/>
      <c r="N1855" s="129"/>
      <c r="O1855" s="129"/>
      <c r="P1855" s="130"/>
      <c r="Q1855" s="130"/>
      <c r="R1855" s="130"/>
      <c r="S1855" s="131"/>
      <c r="T1855" s="131"/>
    </row>
    <row r="1856" spans="13:20" ht="14.25" customHeight="1" x14ac:dyDescent="0.15">
      <c r="M1856" s="123"/>
      <c r="N1856" s="129"/>
      <c r="O1856" s="129"/>
      <c r="P1856" s="130"/>
      <c r="Q1856" s="130"/>
      <c r="R1856" s="130"/>
      <c r="S1856" s="131"/>
      <c r="T1856" s="131"/>
    </row>
    <row r="1857" spans="13:20" ht="14.25" customHeight="1" x14ac:dyDescent="0.15">
      <c r="M1857" s="123"/>
      <c r="N1857" s="129"/>
      <c r="O1857" s="129"/>
      <c r="P1857" s="130"/>
      <c r="Q1857" s="130"/>
      <c r="R1857" s="130"/>
      <c r="S1857" s="131"/>
      <c r="T1857" s="131"/>
    </row>
    <row r="1858" spans="13:20" ht="14.25" customHeight="1" x14ac:dyDescent="0.15">
      <c r="M1858" s="123"/>
      <c r="N1858" s="129"/>
      <c r="O1858" s="129"/>
      <c r="P1858" s="130"/>
      <c r="Q1858" s="130"/>
      <c r="R1858" s="130"/>
      <c r="S1858" s="131"/>
      <c r="T1858" s="131"/>
    </row>
    <row r="1859" spans="13:20" ht="14.25" customHeight="1" x14ac:dyDescent="0.15">
      <c r="M1859" s="123"/>
      <c r="N1859" s="129"/>
      <c r="O1859" s="129"/>
      <c r="P1859" s="130"/>
      <c r="Q1859" s="130"/>
      <c r="R1859" s="130"/>
      <c r="S1859" s="131"/>
      <c r="T1859" s="131"/>
    </row>
    <row r="1860" spans="13:20" ht="14.25" customHeight="1" x14ac:dyDescent="0.15">
      <c r="M1860" s="123"/>
      <c r="N1860" s="129"/>
      <c r="O1860" s="129"/>
      <c r="P1860" s="130"/>
      <c r="Q1860" s="130"/>
      <c r="R1860" s="130"/>
      <c r="S1860" s="131"/>
      <c r="T1860" s="131"/>
    </row>
    <row r="1861" spans="13:20" ht="14.25" customHeight="1" x14ac:dyDescent="0.15">
      <c r="M1861" s="123"/>
      <c r="N1861" s="129"/>
      <c r="O1861" s="129"/>
      <c r="P1861" s="130"/>
      <c r="Q1861" s="130"/>
      <c r="R1861" s="130"/>
      <c r="S1861" s="131"/>
      <c r="T1861" s="131"/>
    </row>
    <row r="1862" spans="13:20" ht="14.25" customHeight="1" x14ac:dyDescent="0.15">
      <c r="M1862" s="123"/>
      <c r="N1862" s="129"/>
      <c r="O1862" s="129"/>
      <c r="P1862" s="130"/>
      <c r="Q1862" s="130"/>
      <c r="R1862" s="130"/>
      <c r="S1862" s="131"/>
      <c r="T1862" s="131"/>
    </row>
    <row r="1863" spans="13:20" ht="14.25" customHeight="1" x14ac:dyDescent="0.15">
      <c r="M1863" s="123"/>
      <c r="N1863" s="129"/>
      <c r="O1863" s="129"/>
      <c r="P1863" s="130"/>
      <c r="Q1863" s="130"/>
      <c r="R1863" s="130"/>
      <c r="S1863" s="131"/>
      <c r="T1863" s="131"/>
    </row>
    <row r="1864" spans="13:20" ht="14.25" customHeight="1" x14ac:dyDescent="0.15">
      <c r="M1864" s="123"/>
      <c r="N1864" s="129"/>
      <c r="O1864" s="129"/>
      <c r="P1864" s="130"/>
      <c r="Q1864" s="130"/>
      <c r="R1864" s="130"/>
      <c r="S1864" s="131"/>
      <c r="T1864" s="131"/>
    </row>
    <row r="1865" spans="13:20" ht="14.25" customHeight="1" x14ac:dyDescent="0.15">
      <c r="M1865" s="123"/>
      <c r="N1865" s="129"/>
      <c r="O1865" s="129"/>
      <c r="P1865" s="130"/>
      <c r="Q1865" s="130"/>
      <c r="R1865" s="130"/>
      <c r="S1865" s="131"/>
      <c r="T1865" s="131"/>
    </row>
    <row r="1866" spans="13:20" ht="14.25" customHeight="1" x14ac:dyDescent="0.15">
      <c r="M1866" s="123"/>
      <c r="N1866" s="129"/>
      <c r="O1866" s="129"/>
      <c r="P1866" s="130"/>
      <c r="Q1866" s="130"/>
      <c r="R1866" s="130"/>
      <c r="S1866" s="131"/>
      <c r="T1866" s="131"/>
    </row>
    <row r="1867" spans="13:20" ht="14.25" customHeight="1" x14ac:dyDescent="0.15">
      <c r="M1867" s="123"/>
      <c r="N1867" s="129"/>
      <c r="O1867" s="129"/>
      <c r="P1867" s="130"/>
      <c r="Q1867" s="130"/>
      <c r="R1867" s="130"/>
      <c r="S1867" s="131"/>
      <c r="T1867" s="131"/>
    </row>
    <row r="1868" spans="13:20" ht="14.25" customHeight="1" x14ac:dyDescent="0.15">
      <c r="M1868" s="123"/>
      <c r="N1868" s="129"/>
      <c r="O1868" s="129"/>
      <c r="P1868" s="130"/>
      <c r="Q1868" s="130"/>
      <c r="R1868" s="130"/>
      <c r="S1868" s="131"/>
      <c r="T1868" s="131"/>
    </row>
    <row r="1869" spans="13:20" ht="14.25" customHeight="1" x14ac:dyDescent="0.15">
      <c r="M1869" s="123"/>
      <c r="N1869" s="129"/>
      <c r="O1869" s="129"/>
      <c r="P1869" s="130"/>
      <c r="Q1869" s="130"/>
      <c r="R1869" s="130"/>
      <c r="S1869" s="131"/>
      <c r="T1869" s="131"/>
    </row>
    <row r="1870" spans="13:20" ht="14.25" customHeight="1" x14ac:dyDescent="0.15">
      <c r="M1870" s="123"/>
      <c r="N1870" s="129"/>
      <c r="O1870" s="129"/>
      <c r="P1870" s="130"/>
      <c r="Q1870" s="130"/>
      <c r="R1870" s="130"/>
      <c r="S1870" s="131"/>
      <c r="T1870" s="131"/>
    </row>
    <row r="1871" spans="13:20" ht="14.25" customHeight="1" x14ac:dyDescent="0.15">
      <c r="M1871" s="123"/>
      <c r="N1871" s="129"/>
      <c r="O1871" s="129"/>
      <c r="P1871" s="130"/>
      <c r="Q1871" s="130"/>
      <c r="R1871" s="130"/>
      <c r="S1871" s="131"/>
      <c r="T1871" s="131"/>
    </row>
    <row r="1872" spans="13:20" ht="14.25" customHeight="1" x14ac:dyDescent="0.15">
      <c r="M1872" s="123"/>
      <c r="N1872" s="129"/>
      <c r="O1872" s="129"/>
      <c r="P1872" s="130"/>
      <c r="Q1872" s="130"/>
      <c r="R1872" s="130"/>
      <c r="S1872" s="131"/>
      <c r="T1872" s="131"/>
    </row>
    <row r="1873" spans="13:20" ht="14.25" customHeight="1" x14ac:dyDescent="0.15">
      <c r="M1873" s="123"/>
      <c r="N1873" s="129"/>
      <c r="O1873" s="129"/>
      <c r="P1873" s="130"/>
      <c r="Q1873" s="130"/>
      <c r="R1873" s="130"/>
      <c r="S1873" s="131"/>
      <c r="T1873" s="131"/>
    </row>
    <row r="1874" spans="13:20" ht="14.25" customHeight="1" x14ac:dyDescent="0.15">
      <c r="M1874" s="123"/>
      <c r="N1874" s="129"/>
      <c r="O1874" s="129"/>
      <c r="P1874" s="130"/>
      <c r="Q1874" s="130"/>
      <c r="R1874" s="130"/>
      <c r="S1874" s="131"/>
      <c r="T1874" s="131"/>
    </row>
    <row r="1875" spans="13:20" ht="14.25" customHeight="1" x14ac:dyDescent="0.15">
      <c r="M1875" s="123"/>
      <c r="N1875" s="129"/>
      <c r="O1875" s="129"/>
      <c r="P1875" s="130"/>
      <c r="Q1875" s="130"/>
      <c r="R1875" s="130"/>
      <c r="S1875" s="131"/>
      <c r="T1875" s="131"/>
    </row>
    <row r="1876" spans="13:20" ht="14.25" customHeight="1" x14ac:dyDescent="0.15">
      <c r="M1876" s="123"/>
      <c r="N1876" s="129"/>
      <c r="O1876" s="129"/>
      <c r="P1876" s="130"/>
      <c r="Q1876" s="130"/>
      <c r="R1876" s="130"/>
      <c r="S1876" s="131"/>
      <c r="T1876" s="131"/>
    </row>
    <row r="1877" spans="13:20" ht="14.25" customHeight="1" x14ac:dyDescent="0.15">
      <c r="M1877" s="123"/>
      <c r="N1877" s="129"/>
      <c r="O1877" s="129"/>
      <c r="P1877" s="130"/>
      <c r="Q1877" s="130"/>
      <c r="R1877" s="130"/>
      <c r="S1877" s="131"/>
      <c r="T1877" s="131"/>
    </row>
    <row r="1878" spans="13:20" ht="14.25" customHeight="1" x14ac:dyDescent="0.15">
      <c r="M1878" s="123"/>
      <c r="N1878" s="129"/>
      <c r="O1878" s="129"/>
      <c r="P1878" s="130"/>
      <c r="Q1878" s="130"/>
      <c r="R1878" s="130"/>
      <c r="S1878" s="131"/>
      <c r="T1878" s="131"/>
    </row>
    <row r="1879" spans="13:20" ht="14.25" customHeight="1" x14ac:dyDescent="0.15">
      <c r="M1879" s="123"/>
      <c r="N1879" s="129"/>
      <c r="O1879" s="129"/>
      <c r="P1879" s="130"/>
      <c r="Q1879" s="130"/>
      <c r="R1879" s="130"/>
      <c r="S1879" s="131"/>
      <c r="T1879" s="131"/>
    </row>
    <row r="1880" spans="13:20" ht="14.25" customHeight="1" x14ac:dyDescent="0.15">
      <c r="M1880" s="123"/>
      <c r="N1880" s="129"/>
      <c r="O1880" s="129"/>
      <c r="P1880" s="130"/>
      <c r="Q1880" s="130"/>
      <c r="R1880" s="130"/>
      <c r="S1880" s="131"/>
      <c r="T1880" s="131"/>
    </row>
    <row r="1881" spans="13:20" ht="14.25" customHeight="1" x14ac:dyDescent="0.15">
      <c r="M1881" s="123"/>
      <c r="N1881" s="129"/>
      <c r="O1881" s="129"/>
      <c r="P1881" s="130"/>
      <c r="Q1881" s="130"/>
      <c r="R1881" s="130"/>
      <c r="S1881" s="131"/>
      <c r="T1881" s="131"/>
    </row>
    <row r="1882" spans="13:20" ht="14.25" customHeight="1" x14ac:dyDescent="0.15">
      <c r="M1882" s="123"/>
      <c r="N1882" s="129"/>
      <c r="O1882" s="129"/>
      <c r="P1882" s="130"/>
      <c r="Q1882" s="130"/>
      <c r="R1882" s="130"/>
      <c r="S1882" s="131"/>
      <c r="T1882" s="131"/>
    </row>
    <row r="1883" spans="13:20" ht="14.25" customHeight="1" x14ac:dyDescent="0.15">
      <c r="M1883" s="123"/>
      <c r="N1883" s="129"/>
      <c r="O1883" s="129"/>
      <c r="P1883" s="130"/>
      <c r="Q1883" s="130"/>
      <c r="R1883" s="130"/>
      <c r="S1883" s="131"/>
      <c r="T1883" s="131"/>
    </row>
    <row r="1884" spans="13:20" ht="14.25" customHeight="1" x14ac:dyDescent="0.15">
      <c r="M1884" s="123"/>
      <c r="N1884" s="129"/>
      <c r="O1884" s="129"/>
      <c r="P1884" s="130"/>
      <c r="Q1884" s="130"/>
      <c r="R1884" s="130"/>
      <c r="S1884" s="131"/>
      <c r="T1884" s="131"/>
    </row>
    <row r="1885" spans="13:20" ht="14.25" customHeight="1" x14ac:dyDescent="0.15">
      <c r="M1885" s="123"/>
      <c r="N1885" s="129"/>
      <c r="O1885" s="129"/>
      <c r="P1885" s="130"/>
      <c r="Q1885" s="130"/>
      <c r="R1885" s="130"/>
      <c r="S1885" s="131"/>
      <c r="T1885" s="131"/>
    </row>
    <row r="1886" spans="13:20" ht="14.25" customHeight="1" x14ac:dyDescent="0.15">
      <c r="M1886" s="123"/>
      <c r="N1886" s="129"/>
      <c r="O1886" s="129"/>
      <c r="P1886" s="130"/>
      <c r="Q1886" s="130"/>
      <c r="R1886" s="130"/>
      <c r="S1886" s="131"/>
      <c r="T1886" s="131"/>
    </row>
    <row r="1887" spans="13:20" ht="14.25" customHeight="1" x14ac:dyDescent="0.15">
      <c r="M1887" s="123"/>
      <c r="N1887" s="129"/>
      <c r="O1887" s="129"/>
      <c r="P1887" s="130"/>
      <c r="Q1887" s="130"/>
      <c r="R1887" s="130"/>
      <c r="S1887" s="131"/>
      <c r="T1887" s="131"/>
    </row>
    <row r="1888" spans="13:20" ht="14.25" customHeight="1" x14ac:dyDescent="0.15">
      <c r="M1888" s="123"/>
      <c r="N1888" s="129"/>
      <c r="O1888" s="129"/>
      <c r="P1888" s="130"/>
      <c r="Q1888" s="130"/>
      <c r="R1888" s="130"/>
      <c r="S1888" s="131"/>
      <c r="T1888" s="131"/>
    </row>
    <row r="1889" spans="13:20" ht="14.25" customHeight="1" x14ac:dyDescent="0.15">
      <c r="M1889" s="123"/>
      <c r="N1889" s="129"/>
      <c r="O1889" s="129"/>
      <c r="P1889" s="130"/>
      <c r="Q1889" s="130"/>
      <c r="R1889" s="130"/>
      <c r="S1889" s="131"/>
      <c r="T1889" s="131"/>
    </row>
    <row r="1890" spans="13:20" ht="14.25" customHeight="1" x14ac:dyDescent="0.15">
      <c r="M1890" s="123"/>
      <c r="N1890" s="129"/>
      <c r="O1890" s="129"/>
      <c r="P1890" s="130"/>
      <c r="Q1890" s="130"/>
      <c r="R1890" s="130"/>
      <c r="S1890" s="131"/>
      <c r="T1890" s="131"/>
    </row>
    <row r="1891" spans="13:20" ht="14.25" customHeight="1" x14ac:dyDescent="0.15">
      <c r="M1891" s="123"/>
      <c r="N1891" s="129"/>
      <c r="O1891" s="129"/>
      <c r="P1891" s="130"/>
      <c r="Q1891" s="130"/>
      <c r="R1891" s="130"/>
      <c r="S1891" s="131"/>
      <c r="T1891" s="131"/>
    </row>
    <row r="1892" spans="13:20" ht="14.25" customHeight="1" x14ac:dyDescent="0.15">
      <c r="M1892" s="123"/>
      <c r="N1892" s="129"/>
      <c r="O1892" s="129"/>
      <c r="P1892" s="130"/>
      <c r="Q1892" s="130"/>
      <c r="R1892" s="130"/>
      <c r="S1892" s="131"/>
      <c r="T1892" s="131"/>
    </row>
    <row r="1893" spans="13:20" ht="14.25" customHeight="1" x14ac:dyDescent="0.15">
      <c r="M1893" s="123"/>
      <c r="N1893" s="129"/>
      <c r="O1893" s="129"/>
      <c r="P1893" s="130"/>
      <c r="Q1893" s="130"/>
      <c r="R1893" s="130"/>
      <c r="S1893" s="131"/>
      <c r="T1893" s="131"/>
    </row>
    <row r="1894" spans="13:20" ht="14.25" customHeight="1" x14ac:dyDescent="0.15">
      <c r="M1894" s="123"/>
      <c r="N1894" s="129"/>
      <c r="O1894" s="129"/>
      <c r="P1894" s="130"/>
      <c r="Q1894" s="130"/>
      <c r="R1894" s="130"/>
      <c r="S1894" s="131"/>
      <c r="T1894" s="131"/>
    </row>
    <row r="1895" spans="13:20" ht="14.25" customHeight="1" x14ac:dyDescent="0.15">
      <c r="M1895" s="123"/>
      <c r="N1895" s="129"/>
      <c r="O1895" s="129"/>
      <c r="P1895" s="130"/>
      <c r="Q1895" s="130"/>
      <c r="R1895" s="130"/>
      <c r="S1895" s="131"/>
      <c r="T1895" s="131"/>
    </row>
    <row r="1896" spans="13:20" ht="14.25" customHeight="1" x14ac:dyDescent="0.15">
      <c r="M1896" s="123"/>
      <c r="N1896" s="129"/>
      <c r="O1896" s="129"/>
      <c r="P1896" s="130"/>
      <c r="Q1896" s="130"/>
      <c r="R1896" s="130"/>
      <c r="S1896" s="131"/>
      <c r="T1896" s="131"/>
    </row>
    <row r="1897" spans="13:20" ht="14.25" customHeight="1" x14ac:dyDescent="0.15">
      <c r="M1897" s="123"/>
      <c r="N1897" s="129"/>
      <c r="O1897" s="129"/>
      <c r="P1897" s="130"/>
      <c r="Q1897" s="130"/>
      <c r="R1897" s="130"/>
      <c r="S1897" s="131"/>
      <c r="T1897" s="131"/>
    </row>
    <row r="1898" spans="13:20" ht="14.25" customHeight="1" x14ac:dyDescent="0.15">
      <c r="M1898" s="123"/>
      <c r="N1898" s="129"/>
      <c r="O1898" s="129"/>
      <c r="P1898" s="130"/>
      <c r="Q1898" s="130"/>
      <c r="R1898" s="130"/>
      <c r="S1898" s="131"/>
      <c r="T1898" s="131"/>
    </row>
    <row r="1899" spans="13:20" ht="14.25" customHeight="1" x14ac:dyDescent="0.15">
      <c r="M1899" s="123"/>
      <c r="N1899" s="129"/>
      <c r="O1899" s="129"/>
      <c r="P1899" s="130"/>
      <c r="Q1899" s="130"/>
      <c r="R1899" s="130"/>
      <c r="S1899" s="131"/>
      <c r="T1899" s="131"/>
    </row>
    <row r="1900" spans="13:20" ht="14.25" customHeight="1" x14ac:dyDescent="0.15">
      <c r="M1900" s="123"/>
      <c r="N1900" s="129"/>
      <c r="O1900" s="129"/>
      <c r="P1900" s="130"/>
      <c r="Q1900" s="130"/>
      <c r="R1900" s="130"/>
      <c r="S1900" s="131"/>
      <c r="T1900" s="131"/>
    </row>
    <row r="1901" spans="13:20" ht="14.25" customHeight="1" x14ac:dyDescent="0.15">
      <c r="M1901" s="123"/>
      <c r="N1901" s="129"/>
      <c r="O1901" s="129"/>
      <c r="P1901" s="130"/>
      <c r="Q1901" s="130"/>
      <c r="R1901" s="130"/>
      <c r="S1901" s="131"/>
      <c r="T1901" s="131"/>
    </row>
    <row r="1902" spans="13:20" ht="14.25" customHeight="1" x14ac:dyDescent="0.15">
      <c r="M1902" s="123"/>
      <c r="N1902" s="129"/>
      <c r="O1902" s="129"/>
      <c r="P1902" s="130"/>
      <c r="Q1902" s="130"/>
      <c r="R1902" s="130"/>
      <c r="S1902" s="131"/>
      <c r="T1902" s="131"/>
    </row>
    <row r="1903" spans="13:20" ht="14.25" customHeight="1" x14ac:dyDescent="0.15">
      <c r="M1903" s="123"/>
      <c r="N1903" s="129"/>
      <c r="O1903" s="129"/>
      <c r="P1903" s="130"/>
      <c r="Q1903" s="130"/>
      <c r="R1903" s="130"/>
      <c r="S1903" s="131"/>
      <c r="T1903" s="131"/>
    </row>
    <row r="1904" spans="13:20" ht="14.25" customHeight="1" x14ac:dyDescent="0.15">
      <c r="M1904" s="123"/>
      <c r="N1904" s="129"/>
      <c r="O1904" s="129"/>
      <c r="P1904" s="130"/>
      <c r="Q1904" s="130"/>
      <c r="R1904" s="130"/>
      <c r="S1904" s="131"/>
      <c r="T1904" s="131"/>
    </row>
    <row r="1905" spans="13:20" ht="14.25" customHeight="1" x14ac:dyDescent="0.15">
      <c r="M1905" s="123"/>
      <c r="N1905" s="129"/>
      <c r="O1905" s="129"/>
      <c r="P1905" s="130"/>
      <c r="Q1905" s="130"/>
      <c r="R1905" s="130"/>
      <c r="S1905" s="131"/>
      <c r="T1905" s="131"/>
    </row>
    <row r="1906" spans="13:20" ht="14.25" customHeight="1" x14ac:dyDescent="0.15">
      <c r="M1906" s="123"/>
      <c r="N1906" s="129"/>
      <c r="O1906" s="129"/>
      <c r="P1906" s="130"/>
      <c r="Q1906" s="130"/>
      <c r="R1906" s="130"/>
      <c r="S1906" s="131"/>
      <c r="T1906" s="131"/>
    </row>
    <row r="1907" spans="13:20" ht="14.25" customHeight="1" x14ac:dyDescent="0.15">
      <c r="M1907" s="123"/>
      <c r="N1907" s="129"/>
      <c r="O1907" s="129"/>
      <c r="P1907" s="130"/>
      <c r="Q1907" s="130"/>
      <c r="R1907" s="130"/>
      <c r="S1907" s="131"/>
      <c r="T1907" s="131"/>
    </row>
    <row r="1908" spans="13:20" ht="14.25" customHeight="1" x14ac:dyDescent="0.15">
      <c r="M1908" s="123"/>
      <c r="N1908" s="129"/>
      <c r="O1908" s="129"/>
      <c r="P1908" s="130"/>
      <c r="Q1908" s="130"/>
      <c r="R1908" s="130"/>
      <c r="S1908" s="131"/>
      <c r="T1908" s="131"/>
    </row>
    <row r="1909" spans="13:20" ht="14.25" customHeight="1" x14ac:dyDescent="0.15">
      <c r="M1909" s="123"/>
      <c r="N1909" s="129"/>
      <c r="O1909" s="129"/>
      <c r="P1909" s="130"/>
      <c r="Q1909" s="130"/>
      <c r="R1909" s="130"/>
      <c r="S1909" s="131"/>
      <c r="T1909" s="131"/>
    </row>
    <row r="1910" spans="13:20" ht="14.25" customHeight="1" x14ac:dyDescent="0.15">
      <c r="M1910" s="123"/>
      <c r="N1910" s="129"/>
      <c r="O1910" s="129"/>
      <c r="P1910" s="130"/>
      <c r="Q1910" s="130"/>
      <c r="R1910" s="130"/>
      <c r="S1910" s="131"/>
      <c r="T1910" s="131"/>
    </row>
    <row r="1911" spans="13:20" ht="14.25" customHeight="1" x14ac:dyDescent="0.15">
      <c r="M1911" s="123"/>
      <c r="N1911" s="129"/>
      <c r="O1911" s="129"/>
      <c r="P1911" s="130"/>
      <c r="Q1911" s="130"/>
      <c r="R1911" s="130"/>
      <c r="S1911" s="131"/>
      <c r="T1911" s="131"/>
    </row>
    <row r="1912" spans="13:20" ht="14.25" customHeight="1" x14ac:dyDescent="0.15">
      <c r="M1912" s="123"/>
      <c r="N1912" s="129"/>
      <c r="O1912" s="129"/>
      <c r="P1912" s="130"/>
      <c r="Q1912" s="130"/>
      <c r="R1912" s="130"/>
      <c r="S1912" s="131"/>
      <c r="T1912" s="131"/>
    </row>
    <row r="1913" spans="13:20" ht="14.25" customHeight="1" x14ac:dyDescent="0.15">
      <c r="M1913" s="123"/>
      <c r="N1913" s="129"/>
      <c r="O1913" s="129"/>
      <c r="P1913" s="130"/>
      <c r="Q1913" s="130"/>
      <c r="R1913" s="130"/>
      <c r="S1913" s="131"/>
      <c r="T1913" s="131"/>
    </row>
    <row r="1914" spans="13:20" ht="14.25" customHeight="1" x14ac:dyDescent="0.15">
      <c r="M1914" s="123"/>
      <c r="N1914" s="129"/>
      <c r="O1914" s="129"/>
      <c r="P1914" s="130"/>
      <c r="Q1914" s="130"/>
      <c r="R1914" s="130"/>
      <c r="S1914" s="131"/>
      <c r="T1914" s="131"/>
    </row>
    <row r="1915" spans="13:20" ht="14.25" customHeight="1" x14ac:dyDescent="0.15">
      <c r="M1915" s="123"/>
      <c r="N1915" s="129"/>
      <c r="O1915" s="129"/>
      <c r="P1915" s="130"/>
      <c r="Q1915" s="130"/>
      <c r="R1915" s="130"/>
      <c r="S1915" s="131"/>
      <c r="T1915" s="131"/>
    </row>
    <row r="1916" spans="13:20" ht="14.25" customHeight="1" x14ac:dyDescent="0.15">
      <c r="M1916" s="123"/>
      <c r="N1916" s="129"/>
      <c r="O1916" s="129"/>
      <c r="P1916" s="130"/>
      <c r="Q1916" s="130"/>
      <c r="R1916" s="130"/>
      <c r="S1916" s="131"/>
      <c r="T1916" s="131"/>
    </row>
    <row r="1917" spans="13:20" ht="14.25" customHeight="1" x14ac:dyDescent="0.15">
      <c r="M1917" s="123"/>
      <c r="N1917" s="129"/>
      <c r="O1917" s="129"/>
      <c r="P1917" s="130"/>
      <c r="Q1917" s="130"/>
      <c r="R1917" s="130"/>
      <c r="S1917" s="131"/>
      <c r="T1917" s="131"/>
    </row>
    <row r="1918" spans="13:20" ht="14.25" customHeight="1" x14ac:dyDescent="0.15">
      <c r="M1918" s="123"/>
      <c r="N1918" s="129"/>
      <c r="O1918" s="129"/>
      <c r="P1918" s="130"/>
      <c r="Q1918" s="130"/>
      <c r="R1918" s="130"/>
      <c r="S1918" s="131"/>
      <c r="T1918" s="131"/>
    </row>
    <row r="1919" spans="13:20" ht="14.25" customHeight="1" x14ac:dyDescent="0.15">
      <c r="M1919" s="123"/>
      <c r="N1919" s="129"/>
      <c r="O1919" s="129"/>
      <c r="P1919" s="130"/>
      <c r="Q1919" s="130"/>
      <c r="R1919" s="130"/>
      <c r="S1919" s="131"/>
      <c r="T1919" s="131"/>
    </row>
    <row r="1920" spans="13:20" ht="14.25" customHeight="1" x14ac:dyDescent="0.15">
      <c r="M1920" s="123"/>
      <c r="N1920" s="129"/>
      <c r="O1920" s="129"/>
      <c r="P1920" s="130"/>
      <c r="Q1920" s="130"/>
      <c r="R1920" s="130"/>
      <c r="S1920" s="131"/>
      <c r="T1920" s="131"/>
    </row>
    <row r="1921" spans="13:20" ht="14.25" customHeight="1" x14ac:dyDescent="0.15">
      <c r="M1921" s="123"/>
      <c r="N1921" s="129"/>
      <c r="O1921" s="129"/>
      <c r="P1921" s="130"/>
      <c r="Q1921" s="130"/>
      <c r="R1921" s="130"/>
      <c r="S1921" s="131"/>
      <c r="T1921" s="131"/>
    </row>
    <row r="1922" spans="13:20" ht="14.25" customHeight="1" x14ac:dyDescent="0.15">
      <c r="M1922" s="123"/>
      <c r="N1922" s="129"/>
      <c r="O1922" s="129"/>
      <c r="P1922" s="130"/>
      <c r="Q1922" s="130"/>
      <c r="R1922" s="130"/>
      <c r="S1922" s="131"/>
      <c r="T1922" s="131"/>
    </row>
    <row r="1923" spans="13:20" ht="14.25" customHeight="1" x14ac:dyDescent="0.15">
      <c r="M1923" s="123"/>
      <c r="N1923" s="129"/>
      <c r="O1923" s="129"/>
      <c r="P1923" s="130"/>
      <c r="Q1923" s="130"/>
      <c r="R1923" s="130"/>
      <c r="S1923" s="131"/>
      <c r="T1923" s="131"/>
    </row>
    <row r="1924" spans="13:20" ht="14.25" customHeight="1" x14ac:dyDescent="0.15">
      <c r="M1924" s="123"/>
      <c r="N1924" s="129"/>
      <c r="O1924" s="129"/>
      <c r="P1924" s="130"/>
      <c r="Q1924" s="130"/>
      <c r="R1924" s="130"/>
      <c r="S1924" s="131"/>
      <c r="T1924" s="131"/>
    </row>
    <row r="1925" spans="13:20" ht="14.25" customHeight="1" x14ac:dyDescent="0.15">
      <c r="M1925" s="123"/>
      <c r="N1925" s="129"/>
      <c r="O1925" s="129"/>
      <c r="P1925" s="130"/>
      <c r="Q1925" s="130"/>
      <c r="R1925" s="130"/>
      <c r="S1925" s="131"/>
      <c r="T1925" s="131"/>
    </row>
    <row r="1926" spans="13:20" ht="14.25" customHeight="1" x14ac:dyDescent="0.15">
      <c r="M1926" s="123"/>
      <c r="N1926" s="129"/>
      <c r="O1926" s="129"/>
      <c r="P1926" s="130"/>
      <c r="Q1926" s="130"/>
      <c r="R1926" s="130"/>
      <c r="S1926" s="131"/>
      <c r="T1926" s="131"/>
    </row>
    <row r="1927" spans="13:20" ht="14.25" customHeight="1" x14ac:dyDescent="0.15">
      <c r="M1927" s="123"/>
      <c r="N1927" s="129"/>
      <c r="O1927" s="129"/>
      <c r="P1927" s="130"/>
      <c r="Q1927" s="130"/>
      <c r="R1927" s="130"/>
      <c r="S1927" s="131"/>
      <c r="T1927" s="131"/>
    </row>
    <row r="1928" spans="13:20" ht="14.25" customHeight="1" x14ac:dyDescent="0.15">
      <c r="M1928" s="123"/>
      <c r="N1928" s="129"/>
      <c r="O1928" s="129"/>
      <c r="P1928" s="130"/>
      <c r="Q1928" s="130"/>
      <c r="R1928" s="130"/>
      <c r="S1928" s="131"/>
      <c r="T1928" s="131"/>
    </row>
    <row r="1929" spans="13:20" ht="14.25" customHeight="1" x14ac:dyDescent="0.15">
      <c r="M1929" s="123"/>
      <c r="N1929" s="129"/>
      <c r="O1929" s="129"/>
      <c r="P1929" s="130"/>
      <c r="Q1929" s="130"/>
      <c r="R1929" s="130"/>
      <c r="S1929" s="131"/>
      <c r="T1929" s="131"/>
    </row>
    <row r="1930" spans="13:20" ht="14.25" customHeight="1" x14ac:dyDescent="0.15">
      <c r="M1930" s="123"/>
      <c r="N1930" s="129"/>
      <c r="O1930" s="129"/>
      <c r="P1930" s="130"/>
      <c r="Q1930" s="130"/>
      <c r="R1930" s="130"/>
      <c r="S1930" s="131"/>
      <c r="T1930" s="131"/>
    </row>
    <row r="1931" spans="13:20" ht="14.25" customHeight="1" x14ac:dyDescent="0.15">
      <c r="M1931" s="123"/>
      <c r="N1931" s="129"/>
      <c r="O1931" s="129"/>
      <c r="P1931" s="130"/>
      <c r="Q1931" s="130"/>
      <c r="R1931" s="130"/>
      <c r="S1931" s="131"/>
      <c r="T1931" s="131"/>
    </row>
    <row r="1932" spans="13:20" ht="14.25" customHeight="1" x14ac:dyDescent="0.15">
      <c r="M1932" s="123"/>
      <c r="N1932" s="129"/>
      <c r="O1932" s="129"/>
      <c r="P1932" s="130"/>
      <c r="Q1932" s="130"/>
      <c r="R1932" s="130"/>
      <c r="S1932" s="131"/>
      <c r="T1932" s="131"/>
    </row>
    <row r="1933" spans="13:20" ht="14.25" customHeight="1" x14ac:dyDescent="0.15">
      <c r="M1933" s="123"/>
      <c r="N1933" s="129"/>
      <c r="O1933" s="129"/>
      <c r="P1933" s="130"/>
      <c r="Q1933" s="130"/>
      <c r="R1933" s="130"/>
      <c r="S1933" s="131"/>
      <c r="T1933" s="131"/>
    </row>
    <row r="1934" spans="13:20" ht="14.25" customHeight="1" x14ac:dyDescent="0.15">
      <c r="M1934" s="123"/>
      <c r="N1934" s="129"/>
      <c r="O1934" s="129"/>
      <c r="P1934" s="130"/>
      <c r="Q1934" s="130"/>
      <c r="R1934" s="130"/>
      <c r="S1934" s="131"/>
      <c r="T1934" s="131"/>
    </row>
    <row r="1935" spans="13:20" ht="14.25" customHeight="1" x14ac:dyDescent="0.15">
      <c r="M1935" s="123"/>
      <c r="N1935" s="129"/>
      <c r="O1935" s="129"/>
      <c r="P1935" s="130"/>
      <c r="Q1935" s="130"/>
      <c r="R1935" s="130"/>
      <c r="S1935" s="131"/>
      <c r="T1935" s="131"/>
    </row>
    <row r="1936" spans="13:20" ht="14.25" customHeight="1" x14ac:dyDescent="0.15">
      <c r="M1936" s="123"/>
      <c r="N1936" s="129"/>
      <c r="O1936" s="129"/>
      <c r="P1936" s="130"/>
      <c r="Q1936" s="130"/>
      <c r="R1936" s="130"/>
      <c r="S1936" s="131"/>
      <c r="T1936" s="131"/>
    </row>
    <row r="1937" spans="13:20" ht="14.25" customHeight="1" x14ac:dyDescent="0.15">
      <c r="M1937" s="123"/>
      <c r="N1937" s="129"/>
      <c r="O1937" s="129"/>
      <c r="P1937" s="130"/>
      <c r="Q1937" s="130"/>
      <c r="R1937" s="130"/>
      <c r="S1937" s="131"/>
      <c r="T1937" s="131"/>
    </row>
    <row r="1938" spans="13:20" ht="14.25" customHeight="1" x14ac:dyDescent="0.15">
      <c r="M1938" s="123"/>
      <c r="N1938" s="129"/>
      <c r="O1938" s="129"/>
      <c r="P1938" s="130"/>
      <c r="Q1938" s="130"/>
      <c r="R1938" s="130"/>
      <c r="S1938" s="131"/>
      <c r="T1938" s="131"/>
    </row>
    <row r="1939" spans="13:20" ht="14.25" customHeight="1" x14ac:dyDescent="0.15">
      <c r="M1939" s="123"/>
      <c r="N1939" s="129"/>
      <c r="O1939" s="129"/>
      <c r="P1939" s="130"/>
      <c r="Q1939" s="130"/>
      <c r="R1939" s="130"/>
      <c r="S1939" s="131"/>
      <c r="T1939" s="131"/>
    </row>
    <row r="1940" spans="13:20" ht="14.25" customHeight="1" x14ac:dyDescent="0.15">
      <c r="M1940" s="123"/>
      <c r="N1940" s="129"/>
      <c r="O1940" s="129"/>
      <c r="P1940" s="130"/>
      <c r="Q1940" s="130"/>
      <c r="R1940" s="130"/>
      <c r="S1940" s="131"/>
      <c r="T1940" s="131"/>
    </row>
    <row r="1941" spans="13:20" ht="14.25" customHeight="1" x14ac:dyDescent="0.15">
      <c r="M1941" s="123"/>
      <c r="N1941" s="129"/>
      <c r="O1941" s="129"/>
      <c r="P1941" s="130"/>
      <c r="Q1941" s="130"/>
      <c r="R1941" s="130"/>
      <c r="S1941" s="131"/>
      <c r="T1941" s="131"/>
    </row>
    <row r="1942" spans="13:20" ht="14.25" customHeight="1" x14ac:dyDescent="0.15">
      <c r="M1942" s="123"/>
      <c r="N1942" s="129"/>
      <c r="O1942" s="129"/>
      <c r="P1942" s="130"/>
      <c r="Q1942" s="130"/>
      <c r="R1942" s="130"/>
      <c r="S1942" s="131"/>
      <c r="T1942" s="131"/>
    </row>
    <row r="1943" spans="13:20" ht="14.25" customHeight="1" x14ac:dyDescent="0.15">
      <c r="M1943" s="123"/>
      <c r="N1943" s="129"/>
      <c r="O1943" s="129"/>
      <c r="P1943" s="130"/>
      <c r="Q1943" s="130"/>
      <c r="R1943" s="130"/>
      <c r="S1943" s="131"/>
      <c r="T1943" s="131"/>
    </row>
    <row r="1944" spans="13:20" ht="14.25" customHeight="1" x14ac:dyDescent="0.15">
      <c r="M1944" s="123"/>
      <c r="N1944" s="129"/>
      <c r="O1944" s="129"/>
      <c r="P1944" s="130"/>
      <c r="Q1944" s="130"/>
      <c r="R1944" s="130"/>
      <c r="S1944" s="131"/>
      <c r="T1944" s="131"/>
    </row>
    <row r="1945" spans="13:20" ht="14.25" customHeight="1" x14ac:dyDescent="0.15">
      <c r="M1945" s="123"/>
      <c r="N1945" s="129"/>
      <c r="O1945" s="129"/>
      <c r="P1945" s="130"/>
      <c r="Q1945" s="130"/>
      <c r="R1945" s="130"/>
      <c r="S1945" s="131"/>
      <c r="T1945" s="131"/>
    </row>
    <row r="1946" spans="13:20" ht="14.25" customHeight="1" x14ac:dyDescent="0.15">
      <c r="M1946" s="123"/>
      <c r="N1946" s="129"/>
      <c r="O1946" s="129"/>
      <c r="P1946" s="130"/>
      <c r="Q1946" s="130"/>
      <c r="R1946" s="130"/>
      <c r="S1946" s="131"/>
      <c r="T1946" s="131"/>
    </row>
    <row r="1947" spans="13:20" ht="14.25" customHeight="1" x14ac:dyDescent="0.15">
      <c r="M1947" s="123"/>
      <c r="N1947" s="129"/>
      <c r="O1947" s="129"/>
      <c r="P1947" s="130"/>
      <c r="Q1947" s="130"/>
      <c r="R1947" s="130"/>
      <c r="S1947" s="131"/>
      <c r="T1947" s="131"/>
    </row>
    <row r="1948" spans="13:20" ht="14.25" customHeight="1" x14ac:dyDescent="0.15">
      <c r="M1948" s="123"/>
      <c r="N1948" s="129"/>
      <c r="O1948" s="129"/>
      <c r="P1948" s="130"/>
      <c r="Q1948" s="130"/>
      <c r="R1948" s="130"/>
      <c r="S1948" s="131"/>
      <c r="T1948" s="131"/>
    </row>
    <row r="1949" spans="13:20" ht="14.25" customHeight="1" x14ac:dyDescent="0.15">
      <c r="M1949" s="123"/>
      <c r="N1949" s="129"/>
      <c r="O1949" s="129"/>
      <c r="P1949" s="130"/>
      <c r="Q1949" s="130"/>
      <c r="R1949" s="130"/>
      <c r="S1949" s="131"/>
      <c r="T1949" s="131"/>
    </row>
    <row r="1950" spans="13:20" ht="14.25" customHeight="1" x14ac:dyDescent="0.15">
      <c r="M1950" s="123"/>
      <c r="N1950" s="129"/>
      <c r="O1950" s="129"/>
      <c r="P1950" s="130"/>
      <c r="Q1950" s="130"/>
      <c r="R1950" s="130"/>
      <c r="S1950" s="131"/>
      <c r="T1950" s="131"/>
    </row>
    <row r="1951" spans="13:20" ht="14.25" customHeight="1" x14ac:dyDescent="0.15">
      <c r="M1951" s="123"/>
      <c r="N1951" s="129"/>
      <c r="O1951" s="129"/>
      <c r="P1951" s="130"/>
      <c r="Q1951" s="130"/>
      <c r="R1951" s="130"/>
      <c r="S1951" s="131"/>
      <c r="T1951" s="131"/>
    </row>
    <row r="1952" spans="13:20" ht="14.25" customHeight="1" x14ac:dyDescent="0.15">
      <c r="M1952" s="123"/>
      <c r="N1952" s="129"/>
      <c r="O1952" s="129"/>
      <c r="P1952" s="130"/>
      <c r="Q1952" s="130"/>
      <c r="R1952" s="130"/>
      <c r="S1952" s="131"/>
      <c r="T1952" s="131"/>
    </row>
    <row r="1953" spans="13:20" ht="14.25" customHeight="1" x14ac:dyDescent="0.15">
      <c r="M1953" s="123"/>
      <c r="N1953" s="129"/>
      <c r="O1953" s="129"/>
      <c r="P1953" s="130"/>
      <c r="Q1953" s="130"/>
      <c r="R1953" s="130"/>
      <c r="S1953" s="131"/>
      <c r="T1953" s="131"/>
    </row>
    <row r="1954" spans="13:20" ht="14.25" customHeight="1" x14ac:dyDescent="0.15">
      <c r="M1954" s="123"/>
      <c r="N1954" s="129"/>
      <c r="O1954" s="129"/>
      <c r="P1954" s="130"/>
      <c r="Q1954" s="130"/>
      <c r="R1954" s="130"/>
      <c r="S1954" s="131"/>
      <c r="T1954" s="131"/>
    </row>
    <row r="1955" spans="13:20" ht="14.25" customHeight="1" x14ac:dyDescent="0.15">
      <c r="M1955" s="123"/>
      <c r="N1955" s="129"/>
      <c r="O1955" s="129"/>
      <c r="P1955" s="130"/>
      <c r="Q1955" s="130"/>
      <c r="R1955" s="130"/>
      <c r="S1955" s="131"/>
      <c r="T1955" s="131"/>
    </row>
    <row r="1956" spans="13:20" ht="14.25" customHeight="1" x14ac:dyDescent="0.15">
      <c r="M1956" s="123"/>
      <c r="N1956" s="129"/>
      <c r="O1956" s="129"/>
      <c r="P1956" s="130"/>
      <c r="Q1956" s="130"/>
      <c r="R1956" s="130"/>
      <c r="S1956" s="131"/>
      <c r="T1956" s="131"/>
    </row>
    <row r="1957" spans="13:20" ht="14.25" customHeight="1" x14ac:dyDescent="0.15">
      <c r="M1957" s="123"/>
      <c r="N1957" s="129"/>
      <c r="O1957" s="129"/>
      <c r="P1957" s="130"/>
      <c r="Q1957" s="130"/>
      <c r="R1957" s="130"/>
      <c r="S1957" s="131"/>
      <c r="T1957" s="131"/>
    </row>
    <row r="1958" spans="13:20" ht="14.25" customHeight="1" x14ac:dyDescent="0.15">
      <c r="M1958" s="123"/>
      <c r="N1958" s="129"/>
      <c r="O1958" s="129"/>
      <c r="P1958" s="130"/>
      <c r="Q1958" s="130"/>
      <c r="R1958" s="130"/>
      <c r="S1958" s="131"/>
      <c r="T1958" s="131"/>
    </row>
    <row r="1959" spans="13:20" ht="14.25" customHeight="1" x14ac:dyDescent="0.15">
      <c r="M1959" s="123"/>
      <c r="N1959" s="129"/>
      <c r="O1959" s="129"/>
      <c r="P1959" s="130"/>
      <c r="Q1959" s="130"/>
      <c r="R1959" s="130"/>
      <c r="S1959" s="131"/>
      <c r="T1959" s="131"/>
    </row>
    <row r="1960" spans="13:20" ht="14.25" customHeight="1" x14ac:dyDescent="0.15">
      <c r="M1960" s="123"/>
      <c r="N1960" s="129"/>
      <c r="O1960" s="129"/>
      <c r="P1960" s="130"/>
      <c r="Q1960" s="130"/>
      <c r="R1960" s="130"/>
      <c r="S1960" s="131"/>
      <c r="T1960" s="131"/>
    </row>
    <row r="1961" spans="13:20" ht="14.25" customHeight="1" x14ac:dyDescent="0.15">
      <c r="M1961" s="123"/>
      <c r="N1961" s="129"/>
      <c r="O1961" s="129"/>
      <c r="P1961" s="130"/>
      <c r="Q1961" s="130"/>
      <c r="R1961" s="130"/>
      <c r="S1961" s="131"/>
      <c r="T1961" s="131"/>
    </row>
    <row r="1962" spans="13:20" ht="14.25" customHeight="1" x14ac:dyDescent="0.15">
      <c r="M1962" s="123"/>
      <c r="N1962" s="129"/>
      <c r="O1962" s="129"/>
      <c r="P1962" s="130"/>
      <c r="Q1962" s="130"/>
      <c r="R1962" s="130"/>
      <c r="S1962" s="131"/>
      <c r="T1962" s="131"/>
    </row>
    <row r="1963" spans="13:20" ht="14.25" customHeight="1" x14ac:dyDescent="0.15">
      <c r="M1963" s="123"/>
      <c r="N1963" s="129"/>
      <c r="O1963" s="129"/>
      <c r="P1963" s="130"/>
      <c r="Q1963" s="130"/>
      <c r="R1963" s="130"/>
      <c r="S1963" s="131"/>
      <c r="T1963" s="131"/>
    </row>
    <row r="1964" spans="13:20" ht="14.25" customHeight="1" x14ac:dyDescent="0.15">
      <c r="M1964" s="123"/>
      <c r="N1964" s="129"/>
      <c r="O1964" s="129"/>
      <c r="P1964" s="130"/>
      <c r="Q1964" s="130"/>
      <c r="R1964" s="130"/>
      <c r="S1964" s="131"/>
      <c r="T1964" s="131"/>
    </row>
    <row r="1965" spans="13:20" ht="14.25" customHeight="1" x14ac:dyDescent="0.15">
      <c r="M1965" s="123"/>
      <c r="N1965" s="129"/>
      <c r="O1965" s="129"/>
      <c r="P1965" s="130"/>
      <c r="Q1965" s="130"/>
      <c r="R1965" s="130"/>
      <c r="S1965" s="131"/>
      <c r="T1965" s="131"/>
    </row>
    <row r="1966" spans="13:20" ht="14.25" customHeight="1" x14ac:dyDescent="0.15">
      <c r="M1966" s="123"/>
      <c r="N1966" s="129"/>
      <c r="O1966" s="129"/>
      <c r="P1966" s="130"/>
      <c r="Q1966" s="130"/>
      <c r="R1966" s="130"/>
      <c r="S1966" s="131"/>
      <c r="T1966" s="131"/>
    </row>
    <row r="1967" spans="13:20" ht="14.25" customHeight="1" x14ac:dyDescent="0.15">
      <c r="M1967" s="123"/>
      <c r="N1967" s="129"/>
      <c r="O1967" s="129"/>
      <c r="P1967" s="130"/>
      <c r="Q1967" s="130"/>
      <c r="R1967" s="130"/>
      <c r="S1967" s="131"/>
      <c r="T1967" s="131"/>
    </row>
    <row r="1968" spans="13:20" ht="14.25" customHeight="1" x14ac:dyDescent="0.15">
      <c r="M1968" s="123"/>
      <c r="N1968" s="129"/>
      <c r="O1968" s="129"/>
      <c r="P1968" s="130"/>
      <c r="Q1968" s="130"/>
      <c r="R1968" s="130"/>
      <c r="S1968" s="131"/>
      <c r="T1968" s="131"/>
    </row>
    <row r="1969" spans="13:20" ht="14.25" customHeight="1" x14ac:dyDescent="0.15">
      <c r="M1969" s="123"/>
      <c r="N1969" s="129"/>
      <c r="O1969" s="129"/>
      <c r="P1969" s="130"/>
      <c r="Q1969" s="130"/>
      <c r="R1969" s="130"/>
      <c r="S1969" s="131"/>
      <c r="T1969" s="131"/>
    </row>
    <row r="1970" spans="13:20" ht="14.25" customHeight="1" x14ac:dyDescent="0.15">
      <c r="M1970" s="123"/>
      <c r="N1970" s="129"/>
      <c r="O1970" s="129"/>
      <c r="P1970" s="130"/>
      <c r="Q1970" s="130"/>
      <c r="R1970" s="130"/>
      <c r="S1970" s="131"/>
      <c r="T1970" s="131"/>
    </row>
    <row r="1971" spans="13:20" ht="14.25" customHeight="1" x14ac:dyDescent="0.15">
      <c r="M1971" s="123"/>
      <c r="N1971" s="129"/>
      <c r="O1971" s="129"/>
      <c r="P1971" s="130"/>
      <c r="Q1971" s="130"/>
      <c r="R1971" s="130"/>
      <c r="S1971" s="131"/>
      <c r="T1971" s="131"/>
    </row>
    <row r="1972" spans="13:20" ht="14.25" customHeight="1" x14ac:dyDescent="0.15">
      <c r="M1972" s="123"/>
      <c r="N1972" s="129"/>
      <c r="O1972" s="129"/>
      <c r="P1972" s="130"/>
      <c r="Q1972" s="130"/>
      <c r="R1972" s="130"/>
      <c r="S1972" s="131"/>
      <c r="T1972" s="131"/>
    </row>
    <row r="1973" spans="13:20" ht="14.25" customHeight="1" x14ac:dyDescent="0.15">
      <c r="M1973" s="123"/>
      <c r="N1973" s="129"/>
      <c r="O1973" s="129"/>
      <c r="P1973" s="130"/>
      <c r="Q1973" s="130"/>
      <c r="R1973" s="130"/>
      <c r="S1973" s="131"/>
      <c r="T1973" s="131"/>
    </row>
    <row r="1974" spans="13:20" ht="14.25" customHeight="1" x14ac:dyDescent="0.15">
      <c r="M1974" s="123"/>
      <c r="N1974" s="129"/>
      <c r="O1974" s="129"/>
      <c r="P1974" s="130"/>
      <c r="Q1974" s="130"/>
      <c r="R1974" s="130"/>
      <c r="S1974" s="131"/>
      <c r="T1974" s="131"/>
    </row>
    <row r="1975" spans="13:20" ht="14.25" customHeight="1" x14ac:dyDescent="0.15">
      <c r="M1975" s="123"/>
      <c r="N1975" s="129"/>
      <c r="O1975" s="129"/>
      <c r="P1975" s="130"/>
      <c r="Q1975" s="130"/>
      <c r="R1975" s="130"/>
      <c r="S1975" s="131"/>
      <c r="T1975" s="131"/>
    </row>
    <row r="1976" spans="13:20" ht="14.25" customHeight="1" x14ac:dyDescent="0.15">
      <c r="M1976" s="123"/>
      <c r="N1976" s="129"/>
      <c r="O1976" s="129"/>
      <c r="P1976" s="130"/>
      <c r="Q1976" s="130"/>
      <c r="R1976" s="130"/>
      <c r="S1976" s="131"/>
      <c r="T1976" s="131"/>
    </row>
    <row r="1977" spans="13:20" ht="14.25" customHeight="1" x14ac:dyDescent="0.15">
      <c r="M1977" s="123"/>
      <c r="N1977" s="129"/>
      <c r="O1977" s="129"/>
      <c r="P1977" s="130"/>
      <c r="Q1977" s="130"/>
      <c r="R1977" s="130"/>
      <c r="S1977" s="131"/>
      <c r="T1977" s="131"/>
    </row>
    <row r="1978" spans="13:20" ht="14.25" customHeight="1" x14ac:dyDescent="0.15">
      <c r="M1978" s="123"/>
      <c r="N1978" s="129"/>
      <c r="O1978" s="129"/>
      <c r="P1978" s="130"/>
      <c r="Q1978" s="130"/>
      <c r="R1978" s="130"/>
      <c r="S1978" s="131"/>
      <c r="T1978" s="131"/>
    </row>
    <row r="1979" spans="13:20" ht="14.25" customHeight="1" x14ac:dyDescent="0.15">
      <c r="M1979" s="123"/>
      <c r="N1979" s="129"/>
      <c r="O1979" s="129"/>
      <c r="P1979" s="130"/>
      <c r="Q1979" s="130"/>
      <c r="R1979" s="130"/>
      <c r="S1979" s="131"/>
      <c r="T1979" s="131"/>
    </row>
    <row r="1980" spans="13:20" ht="14.25" customHeight="1" x14ac:dyDescent="0.15">
      <c r="M1980" s="123"/>
      <c r="N1980" s="129"/>
      <c r="O1980" s="129"/>
      <c r="P1980" s="130"/>
      <c r="Q1980" s="130"/>
      <c r="R1980" s="130"/>
      <c r="S1980" s="131"/>
      <c r="T1980" s="131"/>
    </row>
    <row r="1981" spans="13:20" ht="14.25" customHeight="1" x14ac:dyDescent="0.15">
      <c r="M1981" s="123"/>
      <c r="N1981" s="129"/>
      <c r="O1981" s="129"/>
      <c r="P1981" s="130"/>
      <c r="Q1981" s="130"/>
      <c r="R1981" s="130"/>
      <c r="S1981" s="131"/>
      <c r="T1981" s="131"/>
    </row>
    <row r="1982" spans="13:20" ht="14.25" customHeight="1" x14ac:dyDescent="0.15">
      <c r="M1982" s="123"/>
      <c r="N1982" s="129"/>
      <c r="O1982" s="129"/>
      <c r="P1982" s="130"/>
      <c r="Q1982" s="130"/>
      <c r="R1982" s="130"/>
      <c r="S1982" s="131"/>
      <c r="T1982" s="131"/>
    </row>
    <row r="1983" spans="13:20" ht="14.25" customHeight="1" x14ac:dyDescent="0.15">
      <c r="M1983" s="123"/>
      <c r="N1983" s="129"/>
      <c r="O1983" s="129"/>
      <c r="P1983" s="130"/>
      <c r="Q1983" s="130"/>
      <c r="R1983" s="130"/>
      <c r="S1983" s="131"/>
      <c r="T1983" s="131"/>
    </row>
    <row r="1984" spans="13:20" ht="14.25" customHeight="1" x14ac:dyDescent="0.15">
      <c r="M1984" s="123"/>
      <c r="N1984" s="129"/>
      <c r="O1984" s="129"/>
      <c r="P1984" s="130"/>
      <c r="Q1984" s="130"/>
      <c r="R1984" s="130"/>
      <c r="S1984" s="131"/>
      <c r="T1984" s="131"/>
    </row>
    <row r="1985" spans="13:20" ht="14.25" customHeight="1" x14ac:dyDescent="0.15">
      <c r="M1985" s="123"/>
      <c r="N1985" s="129"/>
      <c r="O1985" s="129"/>
      <c r="P1985" s="130"/>
      <c r="Q1985" s="130"/>
      <c r="R1985" s="130"/>
      <c r="S1985" s="131"/>
      <c r="T1985" s="131"/>
    </row>
    <row r="1986" spans="13:20" ht="14.25" customHeight="1" x14ac:dyDescent="0.15">
      <c r="M1986" s="123"/>
      <c r="N1986" s="129"/>
      <c r="O1986" s="129"/>
      <c r="P1986" s="130"/>
      <c r="Q1986" s="130"/>
      <c r="R1986" s="130"/>
      <c r="S1986" s="131"/>
      <c r="T1986" s="131"/>
    </row>
    <row r="1987" spans="13:20" ht="14.25" customHeight="1" x14ac:dyDescent="0.15">
      <c r="M1987" s="123"/>
      <c r="N1987" s="129"/>
      <c r="O1987" s="129"/>
      <c r="P1987" s="130"/>
      <c r="Q1987" s="130"/>
      <c r="R1987" s="130"/>
      <c r="S1987" s="131"/>
      <c r="T1987" s="131"/>
    </row>
    <row r="1988" spans="13:20" ht="14.25" customHeight="1" x14ac:dyDescent="0.15">
      <c r="M1988" s="123"/>
      <c r="N1988" s="129"/>
      <c r="O1988" s="129"/>
      <c r="P1988" s="130"/>
      <c r="Q1988" s="130"/>
      <c r="R1988" s="130"/>
      <c r="S1988" s="131"/>
      <c r="T1988" s="131"/>
    </row>
    <row r="1989" spans="13:20" ht="14.25" customHeight="1" x14ac:dyDescent="0.15">
      <c r="M1989" s="123"/>
      <c r="N1989" s="129"/>
      <c r="O1989" s="129"/>
      <c r="P1989" s="130"/>
      <c r="Q1989" s="130"/>
      <c r="R1989" s="130"/>
      <c r="S1989" s="131"/>
      <c r="T1989" s="131"/>
    </row>
    <row r="1990" spans="13:20" ht="14.25" customHeight="1" x14ac:dyDescent="0.15">
      <c r="M1990" s="123"/>
      <c r="N1990" s="129"/>
      <c r="O1990" s="129"/>
      <c r="P1990" s="130"/>
      <c r="Q1990" s="130"/>
      <c r="R1990" s="130"/>
      <c r="S1990" s="131"/>
      <c r="T1990" s="131"/>
    </row>
    <row r="1991" spans="13:20" ht="14.25" customHeight="1" x14ac:dyDescent="0.15">
      <c r="M1991" s="123"/>
      <c r="N1991" s="129"/>
      <c r="O1991" s="129"/>
      <c r="P1991" s="130"/>
      <c r="Q1991" s="130"/>
      <c r="R1991" s="130"/>
      <c r="S1991" s="131"/>
      <c r="T1991" s="131"/>
    </row>
    <row r="1992" spans="13:20" ht="14.25" customHeight="1" x14ac:dyDescent="0.15">
      <c r="M1992" s="123"/>
      <c r="N1992" s="129"/>
      <c r="O1992" s="129"/>
      <c r="P1992" s="130"/>
      <c r="Q1992" s="130"/>
      <c r="R1992" s="130"/>
      <c r="S1992" s="131"/>
      <c r="T1992" s="131"/>
    </row>
    <row r="1993" spans="13:20" ht="14.25" customHeight="1" x14ac:dyDescent="0.15">
      <c r="M1993" s="123"/>
      <c r="N1993" s="129"/>
      <c r="O1993" s="129"/>
      <c r="P1993" s="130"/>
      <c r="Q1993" s="130"/>
      <c r="R1993" s="130"/>
      <c r="S1993" s="131"/>
      <c r="T1993" s="131"/>
    </row>
    <row r="1994" spans="13:20" ht="14.25" customHeight="1" x14ac:dyDescent="0.15">
      <c r="M1994" s="123"/>
      <c r="N1994" s="129"/>
      <c r="O1994" s="129"/>
      <c r="P1994" s="130"/>
      <c r="Q1994" s="130"/>
      <c r="R1994" s="130"/>
      <c r="S1994" s="131"/>
      <c r="T1994" s="131"/>
    </row>
    <row r="1995" spans="13:20" ht="14.25" customHeight="1" x14ac:dyDescent="0.15">
      <c r="M1995" s="123"/>
      <c r="N1995" s="129"/>
      <c r="O1995" s="129"/>
      <c r="P1995" s="130"/>
      <c r="Q1995" s="130"/>
      <c r="R1995" s="130"/>
      <c r="S1995" s="131"/>
      <c r="T1995" s="131"/>
    </row>
    <row r="1996" spans="13:20" ht="14.25" customHeight="1" x14ac:dyDescent="0.15">
      <c r="M1996" s="123"/>
      <c r="N1996" s="129"/>
      <c r="O1996" s="129"/>
      <c r="P1996" s="130"/>
      <c r="Q1996" s="130"/>
      <c r="R1996" s="130"/>
      <c r="S1996" s="131"/>
      <c r="T1996" s="131"/>
    </row>
    <row r="1997" spans="13:20" ht="14.25" customHeight="1" x14ac:dyDescent="0.15">
      <c r="M1997" s="123"/>
      <c r="N1997" s="129"/>
      <c r="O1997" s="129"/>
      <c r="P1997" s="130"/>
      <c r="Q1997" s="130"/>
      <c r="R1997" s="130"/>
      <c r="S1997" s="131"/>
      <c r="T1997" s="131"/>
    </row>
    <row r="1998" spans="13:20" ht="14.25" customHeight="1" x14ac:dyDescent="0.15">
      <c r="M1998" s="123"/>
      <c r="N1998" s="129"/>
      <c r="O1998" s="129"/>
      <c r="P1998" s="130"/>
      <c r="Q1998" s="130"/>
      <c r="R1998" s="130"/>
      <c r="S1998" s="131"/>
      <c r="T1998" s="131"/>
    </row>
    <row r="1999" spans="13:20" ht="14.25" customHeight="1" x14ac:dyDescent="0.15">
      <c r="M1999" s="123"/>
      <c r="N1999" s="129"/>
      <c r="O1999" s="129"/>
      <c r="P1999" s="130"/>
      <c r="Q1999" s="130"/>
      <c r="R1999" s="130"/>
      <c r="S1999" s="131"/>
      <c r="T1999" s="131"/>
    </row>
    <row r="2000" spans="13:20" ht="14.25" customHeight="1" x14ac:dyDescent="0.15">
      <c r="M2000" s="123"/>
      <c r="N2000" s="129"/>
      <c r="O2000" s="129"/>
      <c r="P2000" s="130"/>
      <c r="Q2000" s="130"/>
      <c r="R2000" s="130"/>
      <c r="S2000" s="131"/>
      <c r="T2000" s="131"/>
    </row>
    <row r="2001" spans="13:20" ht="14.25" customHeight="1" x14ac:dyDescent="0.15">
      <c r="M2001" s="123"/>
      <c r="N2001" s="129"/>
      <c r="O2001" s="129"/>
      <c r="P2001" s="130"/>
      <c r="Q2001" s="130"/>
      <c r="R2001" s="130"/>
      <c r="S2001" s="131"/>
      <c r="T2001" s="131"/>
    </row>
    <row r="2002" spans="13:20" ht="14.25" customHeight="1" x14ac:dyDescent="0.15">
      <c r="M2002" s="123"/>
      <c r="N2002" s="129"/>
      <c r="O2002" s="129"/>
      <c r="P2002" s="130"/>
      <c r="Q2002" s="130"/>
      <c r="R2002" s="130"/>
      <c r="S2002" s="131"/>
      <c r="T2002" s="131"/>
    </row>
    <row r="2003" spans="13:20" ht="14.25" customHeight="1" x14ac:dyDescent="0.15">
      <c r="M2003" s="123"/>
      <c r="N2003" s="129"/>
      <c r="O2003" s="129"/>
      <c r="P2003" s="130"/>
      <c r="Q2003" s="130"/>
      <c r="R2003" s="130"/>
      <c r="S2003" s="131"/>
      <c r="T2003" s="131"/>
    </row>
    <row r="2004" spans="13:20" ht="14.25" customHeight="1" x14ac:dyDescent="0.15">
      <c r="M2004" s="123"/>
      <c r="N2004" s="129"/>
      <c r="O2004" s="129"/>
      <c r="P2004" s="130"/>
      <c r="Q2004" s="130"/>
      <c r="R2004" s="130"/>
      <c r="S2004" s="131"/>
      <c r="T2004" s="131"/>
    </row>
    <row r="2005" spans="13:20" ht="14.25" customHeight="1" x14ac:dyDescent="0.15">
      <c r="M2005" s="123"/>
      <c r="N2005" s="129"/>
      <c r="O2005" s="129"/>
      <c r="P2005" s="130"/>
      <c r="Q2005" s="130"/>
      <c r="R2005" s="130"/>
      <c r="S2005" s="131"/>
      <c r="T2005" s="131"/>
    </row>
    <row r="2006" spans="13:20" ht="14.25" customHeight="1" x14ac:dyDescent="0.15">
      <c r="M2006" s="123"/>
      <c r="N2006" s="129"/>
      <c r="O2006" s="129"/>
      <c r="P2006" s="130"/>
      <c r="Q2006" s="130"/>
      <c r="R2006" s="130"/>
      <c r="S2006" s="131"/>
      <c r="T2006" s="131"/>
    </row>
    <row r="2007" spans="13:20" ht="14.25" customHeight="1" x14ac:dyDescent="0.15">
      <c r="M2007" s="123"/>
      <c r="N2007" s="129"/>
      <c r="O2007" s="129"/>
      <c r="P2007" s="130"/>
      <c r="Q2007" s="130"/>
      <c r="R2007" s="130"/>
      <c r="S2007" s="131"/>
      <c r="T2007" s="131"/>
    </row>
    <row r="2008" spans="13:20" ht="14.25" customHeight="1" x14ac:dyDescent="0.15">
      <c r="M2008" s="123"/>
      <c r="N2008" s="129"/>
      <c r="O2008" s="129"/>
      <c r="P2008" s="130"/>
      <c r="Q2008" s="130"/>
      <c r="R2008" s="130"/>
      <c r="S2008" s="131"/>
      <c r="T2008" s="131"/>
    </row>
    <row r="2009" spans="13:20" ht="14.25" customHeight="1" x14ac:dyDescent="0.15">
      <c r="M2009" s="123"/>
      <c r="N2009" s="129"/>
      <c r="O2009" s="129"/>
      <c r="P2009" s="130"/>
      <c r="Q2009" s="130"/>
      <c r="R2009" s="130"/>
      <c r="S2009" s="131"/>
      <c r="T2009" s="131"/>
    </row>
    <row r="2010" spans="13:20" ht="14.25" customHeight="1" x14ac:dyDescent="0.15">
      <c r="M2010" s="123"/>
      <c r="N2010" s="129"/>
      <c r="O2010" s="129"/>
      <c r="P2010" s="130"/>
      <c r="Q2010" s="130"/>
      <c r="R2010" s="130"/>
      <c r="S2010" s="131"/>
      <c r="T2010" s="131"/>
    </row>
    <row r="2011" spans="13:20" ht="14.25" customHeight="1" x14ac:dyDescent="0.15">
      <c r="M2011" s="123"/>
      <c r="N2011" s="129"/>
      <c r="O2011" s="129"/>
      <c r="P2011" s="130"/>
      <c r="Q2011" s="130"/>
      <c r="R2011" s="130"/>
      <c r="S2011" s="131"/>
      <c r="T2011" s="131"/>
    </row>
    <row r="2012" spans="13:20" ht="14.25" customHeight="1" x14ac:dyDescent="0.15">
      <c r="M2012" s="123"/>
      <c r="N2012" s="129"/>
      <c r="O2012" s="129"/>
      <c r="P2012" s="130"/>
      <c r="Q2012" s="130"/>
      <c r="R2012" s="130"/>
      <c r="S2012" s="131"/>
      <c r="T2012" s="131"/>
    </row>
    <row r="2013" spans="13:20" ht="14.25" customHeight="1" x14ac:dyDescent="0.15">
      <c r="M2013" s="123"/>
      <c r="N2013" s="129"/>
      <c r="O2013" s="129"/>
      <c r="P2013" s="130"/>
      <c r="Q2013" s="130"/>
      <c r="R2013" s="130"/>
      <c r="S2013" s="131"/>
      <c r="T2013" s="131"/>
    </row>
    <row r="2014" spans="13:20" ht="14.25" customHeight="1" x14ac:dyDescent="0.15">
      <c r="M2014" s="123"/>
      <c r="N2014" s="129"/>
      <c r="O2014" s="129"/>
      <c r="P2014" s="130"/>
      <c r="Q2014" s="130"/>
      <c r="R2014" s="130"/>
      <c r="S2014" s="131"/>
      <c r="T2014" s="131"/>
    </row>
    <row r="2015" spans="13:20" ht="14.25" customHeight="1" x14ac:dyDescent="0.15">
      <c r="M2015" s="123"/>
      <c r="N2015" s="129"/>
      <c r="O2015" s="129"/>
      <c r="P2015" s="130"/>
      <c r="Q2015" s="130"/>
      <c r="R2015" s="130"/>
      <c r="S2015" s="131"/>
      <c r="T2015" s="131"/>
    </row>
    <row r="2016" spans="13:20" ht="14.25" customHeight="1" x14ac:dyDescent="0.15">
      <c r="M2016" s="123"/>
      <c r="N2016" s="129"/>
      <c r="O2016" s="129"/>
      <c r="P2016" s="130"/>
      <c r="Q2016" s="130"/>
      <c r="R2016" s="130"/>
      <c r="S2016" s="131"/>
      <c r="T2016" s="131"/>
    </row>
    <row r="2017" spans="13:20" ht="14.25" customHeight="1" x14ac:dyDescent="0.15">
      <c r="M2017" s="123"/>
      <c r="N2017" s="129"/>
      <c r="O2017" s="129"/>
      <c r="P2017" s="130"/>
      <c r="Q2017" s="130"/>
      <c r="R2017" s="130"/>
      <c r="S2017" s="131"/>
      <c r="T2017" s="131"/>
    </row>
    <row r="2018" spans="13:20" ht="14.25" customHeight="1" x14ac:dyDescent="0.15">
      <c r="M2018" s="123"/>
      <c r="N2018" s="129"/>
      <c r="O2018" s="129"/>
      <c r="P2018" s="130"/>
      <c r="Q2018" s="130"/>
      <c r="R2018" s="130"/>
      <c r="S2018" s="131"/>
      <c r="T2018" s="131"/>
    </row>
    <row r="2019" spans="13:20" ht="14.25" customHeight="1" x14ac:dyDescent="0.15">
      <c r="M2019" s="123"/>
      <c r="N2019" s="129"/>
      <c r="O2019" s="129"/>
      <c r="P2019" s="130"/>
      <c r="Q2019" s="130"/>
      <c r="R2019" s="130"/>
      <c r="S2019" s="131"/>
      <c r="T2019" s="131"/>
    </row>
    <row r="2020" spans="13:20" ht="14.25" customHeight="1" x14ac:dyDescent="0.15">
      <c r="M2020" s="123"/>
      <c r="N2020" s="129"/>
      <c r="O2020" s="129"/>
      <c r="P2020" s="130"/>
      <c r="Q2020" s="130"/>
      <c r="R2020" s="130"/>
      <c r="S2020" s="131"/>
      <c r="T2020" s="131"/>
    </row>
    <row r="2021" spans="13:20" ht="14.25" customHeight="1" x14ac:dyDescent="0.15">
      <c r="M2021" s="123"/>
      <c r="N2021" s="129"/>
      <c r="O2021" s="129"/>
      <c r="P2021" s="130"/>
      <c r="Q2021" s="130"/>
      <c r="R2021" s="130"/>
      <c r="S2021" s="131"/>
      <c r="T2021" s="131"/>
    </row>
    <row r="2022" spans="13:20" ht="14.25" customHeight="1" x14ac:dyDescent="0.15">
      <c r="M2022" s="123"/>
      <c r="N2022" s="129"/>
      <c r="O2022" s="129"/>
      <c r="P2022" s="130"/>
      <c r="Q2022" s="130"/>
      <c r="R2022" s="130"/>
      <c r="S2022" s="131"/>
      <c r="T2022" s="131"/>
    </row>
    <row r="2023" spans="13:20" ht="14.25" customHeight="1" x14ac:dyDescent="0.15">
      <c r="M2023" s="123"/>
      <c r="N2023" s="129"/>
      <c r="O2023" s="129"/>
      <c r="P2023" s="130"/>
      <c r="Q2023" s="130"/>
      <c r="R2023" s="130"/>
      <c r="S2023" s="131"/>
      <c r="T2023" s="131"/>
    </row>
    <row r="2024" spans="13:20" ht="14.25" customHeight="1" x14ac:dyDescent="0.15">
      <c r="M2024" s="123"/>
      <c r="N2024" s="129"/>
      <c r="O2024" s="129"/>
      <c r="P2024" s="130"/>
      <c r="Q2024" s="130"/>
      <c r="R2024" s="130"/>
      <c r="S2024" s="131"/>
      <c r="T2024" s="131"/>
    </row>
    <row r="2025" spans="13:20" ht="14.25" customHeight="1" x14ac:dyDescent="0.15">
      <c r="M2025" s="123"/>
      <c r="N2025" s="129"/>
      <c r="O2025" s="129"/>
      <c r="P2025" s="130"/>
      <c r="Q2025" s="130"/>
      <c r="R2025" s="130"/>
      <c r="S2025" s="131"/>
      <c r="T2025" s="131"/>
    </row>
    <row r="2026" spans="13:20" ht="14.25" customHeight="1" x14ac:dyDescent="0.15">
      <c r="M2026" s="123"/>
      <c r="N2026" s="129"/>
      <c r="O2026" s="129"/>
      <c r="P2026" s="130"/>
      <c r="Q2026" s="130"/>
      <c r="R2026" s="130"/>
      <c r="S2026" s="131"/>
      <c r="T2026" s="131"/>
    </row>
    <row r="2027" spans="13:20" ht="14.25" customHeight="1" x14ac:dyDescent="0.15">
      <c r="M2027" s="123"/>
      <c r="N2027" s="129"/>
      <c r="O2027" s="129"/>
      <c r="P2027" s="130"/>
      <c r="Q2027" s="130"/>
      <c r="R2027" s="130"/>
      <c r="S2027" s="131"/>
      <c r="T2027" s="131"/>
    </row>
    <row r="2028" spans="13:20" ht="14.25" customHeight="1" x14ac:dyDescent="0.15">
      <c r="M2028" s="123"/>
      <c r="N2028" s="129"/>
      <c r="O2028" s="129"/>
      <c r="P2028" s="130"/>
      <c r="Q2028" s="130"/>
      <c r="R2028" s="130"/>
      <c r="S2028" s="131"/>
      <c r="T2028" s="131"/>
    </row>
    <row r="2029" spans="13:20" ht="14.25" customHeight="1" x14ac:dyDescent="0.15">
      <c r="M2029" s="123"/>
      <c r="N2029" s="129"/>
      <c r="O2029" s="129"/>
      <c r="P2029" s="130"/>
      <c r="Q2029" s="130"/>
      <c r="R2029" s="130"/>
      <c r="S2029" s="131"/>
      <c r="T2029" s="131"/>
    </row>
    <row r="2030" spans="13:20" ht="14.25" customHeight="1" x14ac:dyDescent="0.15">
      <c r="M2030" s="123"/>
      <c r="N2030" s="129"/>
      <c r="O2030" s="129"/>
      <c r="P2030" s="130"/>
      <c r="Q2030" s="130"/>
      <c r="R2030" s="130"/>
      <c r="S2030" s="131"/>
      <c r="T2030" s="131"/>
    </row>
    <row r="2031" spans="13:20" ht="14.25" customHeight="1" x14ac:dyDescent="0.15">
      <c r="M2031" s="123"/>
      <c r="N2031" s="129"/>
      <c r="O2031" s="129"/>
      <c r="P2031" s="130"/>
      <c r="Q2031" s="130"/>
      <c r="R2031" s="130"/>
      <c r="S2031" s="131"/>
      <c r="T2031" s="131"/>
    </row>
    <row r="2032" spans="13:20" ht="14.25" customHeight="1" x14ac:dyDescent="0.15">
      <c r="M2032" s="123"/>
      <c r="N2032" s="129"/>
      <c r="O2032" s="129"/>
      <c r="P2032" s="130"/>
      <c r="Q2032" s="130"/>
      <c r="R2032" s="130"/>
      <c r="S2032" s="131"/>
      <c r="T2032" s="131"/>
    </row>
    <row r="2033" spans="13:20" ht="14.25" customHeight="1" x14ac:dyDescent="0.15">
      <c r="M2033" s="123"/>
      <c r="N2033" s="129"/>
      <c r="O2033" s="129"/>
      <c r="P2033" s="130"/>
      <c r="Q2033" s="130"/>
      <c r="R2033" s="130"/>
      <c r="S2033" s="131"/>
      <c r="T2033" s="131"/>
    </row>
    <row r="2034" spans="13:20" ht="14.25" customHeight="1" x14ac:dyDescent="0.15">
      <c r="M2034" s="123"/>
      <c r="N2034" s="129"/>
      <c r="O2034" s="129"/>
      <c r="P2034" s="130"/>
      <c r="Q2034" s="130"/>
      <c r="R2034" s="130"/>
      <c r="S2034" s="131"/>
      <c r="T2034" s="131"/>
    </row>
    <row r="2035" spans="13:20" ht="14.25" customHeight="1" x14ac:dyDescent="0.15">
      <c r="M2035" s="123"/>
      <c r="N2035" s="129"/>
      <c r="O2035" s="129"/>
      <c r="P2035" s="130"/>
      <c r="Q2035" s="130"/>
      <c r="R2035" s="130"/>
      <c r="S2035" s="131"/>
      <c r="T2035" s="131"/>
    </row>
    <row r="2036" spans="13:20" ht="14.25" customHeight="1" x14ac:dyDescent="0.15">
      <c r="M2036" s="123"/>
      <c r="N2036" s="129"/>
      <c r="O2036" s="129"/>
      <c r="P2036" s="130"/>
      <c r="Q2036" s="130"/>
      <c r="R2036" s="130"/>
      <c r="S2036" s="131"/>
      <c r="T2036" s="131"/>
    </row>
    <row r="2037" spans="13:20" ht="14.25" customHeight="1" x14ac:dyDescent="0.15">
      <c r="M2037" s="123"/>
      <c r="N2037" s="129"/>
      <c r="O2037" s="129"/>
      <c r="P2037" s="130"/>
      <c r="Q2037" s="130"/>
      <c r="R2037" s="130"/>
      <c r="S2037" s="131"/>
      <c r="T2037" s="131"/>
    </row>
    <row r="2038" spans="13:20" ht="14.25" customHeight="1" x14ac:dyDescent="0.15">
      <c r="M2038" s="123"/>
      <c r="N2038" s="129"/>
      <c r="O2038" s="129"/>
      <c r="P2038" s="130"/>
      <c r="Q2038" s="130"/>
      <c r="R2038" s="130"/>
      <c r="S2038" s="131"/>
      <c r="T2038" s="131"/>
    </row>
    <row r="2039" spans="13:20" ht="14.25" customHeight="1" x14ac:dyDescent="0.15">
      <c r="M2039" s="123"/>
      <c r="N2039" s="129"/>
      <c r="O2039" s="129"/>
      <c r="P2039" s="130"/>
      <c r="Q2039" s="130"/>
      <c r="R2039" s="130"/>
      <c r="S2039" s="131"/>
      <c r="T2039" s="131"/>
    </row>
    <row r="2040" spans="13:20" ht="14.25" customHeight="1" x14ac:dyDescent="0.15">
      <c r="M2040" s="123"/>
      <c r="N2040" s="129"/>
      <c r="O2040" s="129"/>
      <c r="P2040" s="130"/>
      <c r="Q2040" s="130"/>
      <c r="R2040" s="130"/>
      <c r="S2040" s="131"/>
      <c r="T2040" s="131"/>
    </row>
    <row r="2041" spans="13:20" ht="14.25" customHeight="1" x14ac:dyDescent="0.15">
      <c r="M2041" s="123"/>
      <c r="N2041" s="129"/>
      <c r="O2041" s="129"/>
      <c r="P2041" s="130"/>
      <c r="Q2041" s="130"/>
      <c r="R2041" s="130"/>
      <c r="S2041" s="131"/>
      <c r="T2041" s="131"/>
    </row>
    <row r="2042" spans="13:20" ht="14.25" customHeight="1" x14ac:dyDescent="0.15">
      <c r="M2042" s="123"/>
      <c r="N2042" s="129"/>
      <c r="O2042" s="129"/>
      <c r="P2042" s="130"/>
      <c r="Q2042" s="130"/>
      <c r="R2042" s="130"/>
      <c r="S2042" s="131"/>
      <c r="T2042" s="131"/>
    </row>
    <row r="2043" spans="13:20" ht="14.25" customHeight="1" x14ac:dyDescent="0.15">
      <c r="M2043" s="123"/>
      <c r="N2043" s="129"/>
      <c r="O2043" s="129"/>
      <c r="P2043" s="130"/>
      <c r="Q2043" s="130"/>
      <c r="R2043" s="130"/>
      <c r="S2043" s="131"/>
      <c r="T2043" s="131"/>
    </row>
    <row r="2044" spans="13:20" ht="14.25" customHeight="1" x14ac:dyDescent="0.15">
      <c r="M2044" s="123"/>
      <c r="N2044" s="129"/>
      <c r="O2044" s="129"/>
      <c r="P2044" s="130"/>
      <c r="Q2044" s="130"/>
      <c r="R2044" s="130"/>
      <c r="S2044" s="131"/>
      <c r="T2044" s="131"/>
    </row>
    <row r="2045" spans="13:20" ht="14.25" customHeight="1" x14ac:dyDescent="0.15">
      <c r="M2045" s="123"/>
      <c r="N2045" s="129"/>
      <c r="O2045" s="129"/>
      <c r="P2045" s="130"/>
      <c r="Q2045" s="130"/>
      <c r="R2045" s="130"/>
      <c r="S2045" s="131"/>
      <c r="T2045" s="131"/>
    </row>
    <row r="2046" spans="13:20" ht="14.25" customHeight="1" x14ac:dyDescent="0.15">
      <c r="M2046" s="123"/>
      <c r="N2046" s="129"/>
      <c r="O2046" s="129"/>
      <c r="P2046" s="130"/>
      <c r="Q2046" s="130"/>
      <c r="R2046" s="130"/>
      <c r="S2046" s="131"/>
      <c r="T2046" s="131"/>
    </row>
    <row r="2047" spans="13:20" ht="14.25" customHeight="1" x14ac:dyDescent="0.15">
      <c r="M2047" s="123"/>
      <c r="N2047" s="129"/>
      <c r="O2047" s="129"/>
      <c r="P2047" s="130"/>
      <c r="Q2047" s="130"/>
      <c r="R2047" s="130"/>
      <c r="S2047" s="131"/>
      <c r="T2047" s="131"/>
    </row>
    <row r="2048" spans="13:20" ht="14.25" customHeight="1" x14ac:dyDescent="0.15">
      <c r="M2048" s="123"/>
      <c r="N2048" s="129"/>
      <c r="O2048" s="129"/>
      <c r="P2048" s="130"/>
      <c r="Q2048" s="130"/>
      <c r="R2048" s="130"/>
      <c r="S2048" s="131"/>
      <c r="T2048" s="131"/>
    </row>
    <row r="2049" spans="13:20" ht="14.25" customHeight="1" x14ac:dyDescent="0.15">
      <c r="M2049" s="123"/>
      <c r="N2049" s="129"/>
      <c r="O2049" s="129"/>
      <c r="P2049" s="130"/>
      <c r="Q2049" s="130"/>
      <c r="R2049" s="130"/>
      <c r="S2049" s="131"/>
      <c r="T2049" s="131"/>
    </row>
    <row r="2050" spans="13:20" ht="14.25" customHeight="1" x14ac:dyDescent="0.15">
      <c r="M2050" s="123"/>
      <c r="N2050" s="129"/>
      <c r="O2050" s="129"/>
      <c r="P2050" s="130"/>
      <c r="Q2050" s="130"/>
      <c r="R2050" s="130"/>
      <c r="S2050" s="131"/>
      <c r="T2050" s="131"/>
    </row>
    <row r="2051" spans="13:20" ht="14.25" customHeight="1" x14ac:dyDescent="0.15">
      <c r="M2051" s="123"/>
      <c r="N2051" s="129"/>
      <c r="O2051" s="129"/>
      <c r="P2051" s="130"/>
      <c r="Q2051" s="130"/>
      <c r="R2051" s="130"/>
      <c r="S2051" s="131"/>
      <c r="T2051" s="131"/>
    </row>
    <row r="2052" spans="13:20" ht="14.25" customHeight="1" x14ac:dyDescent="0.15">
      <c r="M2052" s="123"/>
      <c r="N2052" s="129"/>
      <c r="O2052" s="129"/>
      <c r="P2052" s="130"/>
      <c r="Q2052" s="130"/>
      <c r="R2052" s="130"/>
      <c r="S2052" s="131"/>
      <c r="T2052" s="131"/>
    </row>
    <row r="2053" spans="13:20" ht="14.25" customHeight="1" x14ac:dyDescent="0.15">
      <c r="M2053" s="123"/>
      <c r="N2053" s="129"/>
      <c r="O2053" s="129"/>
      <c r="P2053" s="130"/>
      <c r="Q2053" s="130"/>
      <c r="R2053" s="130"/>
      <c r="S2053" s="131"/>
      <c r="T2053" s="131"/>
    </row>
    <row r="2054" spans="13:20" ht="14.25" customHeight="1" x14ac:dyDescent="0.15">
      <c r="M2054" s="123"/>
      <c r="N2054" s="129"/>
      <c r="O2054" s="129"/>
      <c r="P2054" s="130"/>
      <c r="Q2054" s="130"/>
      <c r="R2054" s="130"/>
      <c r="S2054" s="131"/>
      <c r="T2054" s="131"/>
    </row>
    <row r="2055" spans="13:20" ht="14.25" customHeight="1" x14ac:dyDescent="0.15">
      <c r="M2055" s="123"/>
      <c r="N2055" s="129"/>
      <c r="O2055" s="129"/>
      <c r="P2055" s="130"/>
      <c r="Q2055" s="130"/>
      <c r="R2055" s="130"/>
      <c r="S2055" s="131"/>
      <c r="T2055" s="131"/>
    </row>
    <row r="2056" spans="13:20" ht="14.25" customHeight="1" x14ac:dyDescent="0.15">
      <c r="M2056" s="123"/>
      <c r="N2056" s="129"/>
      <c r="O2056" s="129"/>
      <c r="P2056" s="130"/>
      <c r="Q2056" s="130"/>
      <c r="R2056" s="130"/>
      <c r="S2056" s="131"/>
      <c r="T2056" s="131"/>
    </row>
    <row r="2057" spans="13:20" ht="14.25" customHeight="1" x14ac:dyDescent="0.15">
      <c r="M2057" s="123"/>
      <c r="N2057" s="129"/>
      <c r="O2057" s="129"/>
      <c r="P2057" s="130"/>
      <c r="Q2057" s="130"/>
      <c r="R2057" s="130"/>
      <c r="S2057" s="131"/>
      <c r="T2057" s="131"/>
    </row>
    <row r="2058" spans="13:20" ht="14.25" customHeight="1" x14ac:dyDescent="0.15">
      <c r="M2058" s="123"/>
      <c r="N2058" s="129"/>
      <c r="O2058" s="129"/>
      <c r="P2058" s="130"/>
      <c r="Q2058" s="130"/>
      <c r="R2058" s="130"/>
      <c r="S2058" s="131"/>
      <c r="T2058" s="131"/>
    </row>
    <row r="2059" spans="13:20" ht="14.25" customHeight="1" x14ac:dyDescent="0.15">
      <c r="M2059" s="123"/>
      <c r="N2059" s="129"/>
      <c r="O2059" s="129"/>
      <c r="P2059" s="130"/>
      <c r="Q2059" s="130"/>
      <c r="R2059" s="130"/>
      <c r="S2059" s="131"/>
      <c r="T2059" s="131"/>
    </row>
    <row r="2060" spans="13:20" ht="14.25" customHeight="1" x14ac:dyDescent="0.15">
      <c r="M2060" s="123"/>
      <c r="N2060" s="129"/>
      <c r="O2060" s="129"/>
      <c r="P2060" s="130"/>
      <c r="Q2060" s="130"/>
      <c r="R2060" s="130"/>
      <c r="S2060" s="131"/>
      <c r="T2060" s="131"/>
    </row>
    <row r="2061" spans="13:20" ht="14.25" customHeight="1" x14ac:dyDescent="0.15">
      <c r="M2061" s="123"/>
      <c r="N2061" s="129"/>
      <c r="O2061" s="129"/>
      <c r="P2061" s="130"/>
      <c r="Q2061" s="130"/>
      <c r="R2061" s="130"/>
      <c r="S2061" s="131"/>
      <c r="T2061" s="131"/>
    </row>
    <row r="2062" spans="13:20" ht="14.25" customHeight="1" x14ac:dyDescent="0.15">
      <c r="M2062" s="123"/>
      <c r="N2062" s="129"/>
      <c r="O2062" s="129"/>
      <c r="P2062" s="130"/>
      <c r="Q2062" s="130"/>
      <c r="R2062" s="130"/>
      <c r="S2062" s="131"/>
      <c r="T2062" s="131"/>
    </row>
    <row r="2063" spans="13:20" ht="14.25" customHeight="1" x14ac:dyDescent="0.15">
      <c r="M2063" s="123"/>
      <c r="N2063" s="129"/>
      <c r="O2063" s="129"/>
      <c r="P2063" s="130"/>
      <c r="Q2063" s="130"/>
      <c r="R2063" s="130"/>
      <c r="S2063" s="131"/>
      <c r="T2063" s="131"/>
    </row>
    <row r="2064" spans="13:20" ht="14.25" customHeight="1" x14ac:dyDescent="0.15">
      <c r="M2064" s="123"/>
      <c r="N2064" s="129"/>
      <c r="O2064" s="129"/>
      <c r="P2064" s="130"/>
      <c r="Q2064" s="130"/>
      <c r="R2064" s="130"/>
      <c r="S2064" s="131"/>
      <c r="T2064" s="131"/>
    </row>
    <row r="2065" spans="13:20" ht="14.25" customHeight="1" x14ac:dyDescent="0.15">
      <c r="M2065" s="123"/>
      <c r="N2065" s="129"/>
      <c r="O2065" s="129"/>
      <c r="P2065" s="130"/>
      <c r="Q2065" s="130"/>
      <c r="R2065" s="130"/>
      <c r="S2065" s="131"/>
      <c r="T2065" s="131"/>
    </row>
    <row r="2066" spans="13:20" ht="14.25" customHeight="1" x14ac:dyDescent="0.15">
      <c r="M2066" s="123"/>
      <c r="N2066" s="129"/>
      <c r="O2066" s="129"/>
      <c r="P2066" s="130"/>
      <c r="Q2066" s="130"/>
      <c r="R2066" s="130"/>
      <c r="S2066" s="131"/>
      <c r="T2066" s="131"/>
    </row>
    <row r="2067" spans="13:20" ht="14.25" customHeight="1" x14ac:dyDescent="0.15">
      <c r="M2067" s="123"/>
      <c r="N2067" s="129"/>
      <c r="O2067" s="129"/>
      <c r="P2067" s="130"/>
      <c r="Q2067" s="130"/>
      <c r="R2067" s="130"/>
      <c r="S2067" s="131"/>
      <c r="T2067" s="131"/>
    </row>
    <row r="2068" spans="13:20" ht="14.25" customHeight="1" x14ac:dyDescent="0.15">
      <c r="M2068" s="123"/>
      <c r="N2068" s="129"/>
      <c r="O2068" s="129"/>
      <c r="P2068" s="130"/>
      <c r="Q2068" s="130"/>
      <c r="R2068" s="130"/>
      <c r="S2068" s="131"/>
      <c r="T2068" s="131"/>
    </row>
    <row r="2069" spans="13:20" ht="14.25" customHeight="1" x14ac:dyDescent="0.15">
      <c r="M2069" s="123"/>
      <c r="N2069" s="129"/>
      <c r="O2069" s="129"/>
      <c r="P2069" s="130"/>
      <c r="Q2069" s="130"/>
      <c r="R2069" s="130"/>
      <c r="S2069" s="131"/>
      <c r="T2069" s="131"/>
    </row>
    <row r="2070" spans="13:20" ht="14.25" customHeight="1" x14ac:dyDescent="0.15">
      <c r="M2070" s="123"/>
      <c r="N2070" s="129"/>
      <c r="O2070" s="129"/>
      <c r="P2070" s="130"/>
      <c r="Q2070" s="130"/>
      <c r="R2070" s="130"/>
      <c r="S2070" s="131"/>
      <c r="T2070" s="131"/>
    </row>
    <row r="2071" spans="13:20" ht="14.25" customHeight="1" x14ac:dyDescent="0.15">
      <c r="M2071" s="123"/>
      <c r="N2071" s="129"/>
      <c r="O2071" s="129"/>
      <c r="P2071" s="130"/>
      <c r="Q2071" s="130"/>
      <c r="R2071" s="130"/>
      <c r="S2071" s="131"/>
      <c r="T2071" s="131"/>
    </row>
    <row r="2072" spans="13:20" ht="14.25" customHeight="1" x14ac:dyDescent="0.15">
      <c r="M2072" s="123"/>
      <c r="N2072" s="129"/>
      <c r="O2072" s="129"/>
      <c r="P2072" s="130"/>
      <c r="Q2072" s="130"/>
      <c r="R2072" s="130"/>
      <c r="S2072" s="131"/>
      <c r="T2072" s="131"/>
    </row>
    <row r="2073" spans="13:20" ht="14.25" customHeight="1" x14ac:dyDescent="0.15">
      <c r="M2073" s="123"/>
      <c r="N2073" s="129"/>
      <c r="O2073" s="129"/>
      <c r="P2073" s="130"/>
      <c r="Q2073" s="130"/>
      <c r="R2073" s="130"/>
      <c r="S2073" s="131"/>
      <c r="T2073" s="131"/>
    </row>
    <row r="2074" spans="13:20" ht="14.25" customHeight="1" x14ac:dyDescent="0.15">
      <c r="M2074" s="123"/>
      <c r="N2074" s="129"/>
      <c r="O2074" s="129"/>
      <c r="P2074" s="130"/>
      <c r="Q2074" s="130"/>
      <c r="R2074" s="130"/>
      <c r="S2074" s="131"/>
      <c r="T2074" s="131"/>
    </row>
    <row r="2075" spans="13:20" ht="14.25" customHeight="1" x14ac:dyDescent="0.15">
      <c r="M2075" s="123"/>
      <c r="N2075" s="129"/>
      <c r="O2075" s="129"/>
      <c r="P2075" s="130"/>
      <c r="Q2075" s="130"/>
      <c r="R2075" s="130"/>
      <c r="S2075" s="131"/>
      <c r="T2075" s="131"/>
    </row>
    <row r="2076" spans="13:20" ht="14.25" customHeight="1" x14ac:dyDescent="0.15">
      <c r="M2076" s="123"/>
      <c r="N2076" s="129"/>
      <c r="O2076" s="129"/>
      <c r="P2076" s="130"/>
      <c r="Q2076" s="130"/>
      <c r="R2076" s="130"/>
      <c r="S2076" s="131"/>
      <c r="T2076" s="131"/>
    </row>
    <row r="2077" spans="13:20" ht="14.25" customHeight="1" x14ac:dyDescent="0.15">
      <c r="M2077" s="123"/>
      <c r="N2077" s="129"/>
      <c r="O2077" s="129"/>
      <c r="P2077" s="130"/>
      <c r="Q2077" s="130"/>
      <c r="R2077" s="130"/>
      <c r="S2077" s="131"/>
      <c r="T2077" s="131"/>
    </row>
    <row r="2078" spans="13:20" ht="14.25" customHeight="1" x14ac:dyDescent="0.15">
      <c r="M2078" s="123"/>
      <c r="N2078" s="129"/>
      <c r="O2078" s="129"/>
      <c r="P2078" s="130"/>
      <c r="Q2078" s="130"/>
      <c r="R2078" s="130"/>
      <c r="S2078" s="131"/>
      <c r="T2078" s="131"/>
    </row>
    <row r="2079" spans="13:20" ht="14.25" customHeight="1" x14ac:dyDescent="0.15">
      <c r="M2079" s="123"/>
      <c r="N2079" s="129"/>
      <c r="O2079" s="129"/>
      <c r="P2079" s="130"/>
      <c r="Q2079" s="130"/>
      <c r="R2079" s="130"/>
      <c r="S2079" s="131"/>
      <c r="T2079" s="131"/>
    </row>
    <row r="2080" spans="13:20" ht="14.25" customHeight="1" x14ac:dyDescent="0.15">
      <c r="M2080" s="123"/>
      <c r="N2080" s="129"/>
      <c r="O2080" s="129"/>
      <c r="P2080" s="130"/>
      <c r="Q2080" s="130"/>
      <c r="R2080" s="130"/>
      <c r="S2080" s="131"/>
      <c r="T2080" s="131"/>
    </row>
    <row r="2081" spans="13:20" ht="14.25" customHeight="1" x14ac:dyDescent="0.15">
      <c r="M2081" s="123"/>
      <c r="N2081" s="129"/>
      <c r="O2081" s="129"/>
      <c r="P2081" s="130"/>
      <c r="Q2081" s="130"/>
      <c r="R2081" s="130"/>
      <c r="S2081" s="131"/>
      <c r="T2081" s="131"/>
    </row>
    <row r="2082" spans="13:20" ht="14.25" customHeight="1" x14ac:dyDescent="0.15">
      <c r="M2082" s="123"/>
      <c r="N2082" s="129"/>
      <c r="O2082" s="129"/>
      <c r="P2082" s="130"/>
      <c r="Q2082" s="130"/>
      <c r="R2082" s="130"/>
      <c r="S2082" s="131"/>
      <c r="T2082" s="131"/>
    </row>
    <row r="2083" spans="13:20" ht="14.25" customHeight="1" x14ac:dyDescent="0.15">
      <c r="M2083" s="123"/>
      <c r="N2083" s="129"/>
      <c r="O2083" s="129"/>
      <c r="P2083" s="130"/>
      <c r="Q2083" s="130"/>
      <c r="R2083" s="130"/>
      <c r="S2083" s="131"/>
      <c r="T2083" s="131"/>
    </row>
    <row r="2084" spans="13:20" ht="14.25" customHeight="1" x14ac:dyDescent="0.15">
      <c r="M2084" s="123"/>
      <c r="N2084" s="129"/>
      <c r="O2084" s="129"/>
      <c r="P2084" s="130"/>
      <c r="Q2084" s="130"/>
      <c r="R2084" s="130"/>
      <c r="S2084" s="131"/>
      <c r="T2084" s="131"/>
    </row>
    <row r="2085" spans="13:20" ht="14.25" customHeight="1" x14ac:dyDescent="0.15">
      <c r="M2085" s="123"/>
      <c r="N2085" s="129"/>
      <c r="O2085" s="129"/>
      <c r="P2085" s="130"/>
      <c r="Q2085" s="130"/>
      <c r="R2085" s="130"/>
      <c r="S2085" s="131"/>
      <c r="T2085" s="131"/>
    </row>
    <row r="2086" spans="13:20" ht="14.25" customHeight="1" x14ac:dyDescent="0.15">
      <c r="M2086" s="123"/>
      <c r="N2086" s="129"/>
      <c r="O2086" s="129"/>
      <c r="P2086" s="130"/>
      <c r="Q2086" s="130"/>
      <c r="R2086" s="130"/>
      <c r="S2086" s="131"/>
      <c r="T2086" s="131"/>
    </row>
    <row r="2087" spans="13:20" ht="14.25" customHeight="1" x14ac:dyDescent="0.15">
      <c r="M2087" s="123"/>
      <c r="N2087" s="129"/>
      <c r="O2087" s="129"/>
      <c r="P2087" s="130"/>
      <c r="Q2087" s="130"/>
      <c r="R2087" s="130"/>
      <c r="S2087" s="131"/>
      <c r="T2087" s="131"/>
    </row>
    <row r="2088" spans="13:20" ht="14.25" customHeight="1" x14ac:dyDescent="0.15">
      <c r="M2088" s="123"/>
      <c r="N2088" s="129"/>
      <c r="O2088" s="129"/>
      <c r="P2088" s="130"/>
      <c r="Q2088" s="130"/>
      <c r="R2088" s="130"/>
      <c r="S2088" s="131"/>
      <c r="T2088" s="131"/>
    </row>
    <row r="2089" spans="13:20" ht="14.25" customHeight="1" x14ac:dyDescent="0.15">
      <c r="M2089" s="123"/>
      <c r="N2089" s="129"/>
      <c r="O2089" s="129"/>
      <c r="P2089" s="130"/>
      <c r="Q2089" s="130"/>
      <c r="R2089" s="130"/>
      <c r="S2089" s="131"/>
      <c r="T2089" s="131"/>
    </row>
    <row r="2090" spans="13:20" ht="14.25" customHeight="1" x14ac:dyDescent="0.15">
      <c r="M2090" s="123"/>
      <c r="N2090" s="129"/>
      <c r="O2090" s="129"/>
      <c r="P2090" s="130"/>
      <c r="Q2090" s="130"/>
      <c r="R2090" s="130"/>
      <c r="S2090" s="131"/>
      <c r="T2090" s="131"/>
    </row>
    <row r="2091" spans="13:20" ht="14.25" customHeight="1" x14ac:dyDescent="0.15">
      <c r="M2091" s="123"/>
      <c r="N2091" s="129"/>
      <c r="O2091" s="129"/>
      <c r="P2091" s="130"/>
      <c r="Q2091" s="130"/>
      <c r="R2091" s="130"/>
      <c r="S2091" s="131"/>
      <c r="T2091" s="131"/>
    </row>
    <row r="2092" spans="13:20" ht="14.25" customHeight="1" x14ac:dyDescent="0.15">
      <c r="M2092" s="123"/>
      <c r="N2092" s="129"/>
      <c r="O2092" s="129"/>
      <c r="P2092" s="130"/>
      <c r="Q2092" s="130"/>
      <c r="R2092" s="130"/>
      <c r="S2092" s="131"/>
      <c r="T2092" s="131"/>
    </row>
    <row r="2093" spans="13:20" ht="14.25" customHeight="1" x14ac:dyDescent="0.15">
      <c r="M2093" s="123"/>
      <c r="N2093" s="129"/>
      <c r="O2093" s="129"/>
      <c r="P2093" s="130"/>
      <c r="Q2093" s="130"/>
      <c r="R2093" s="130"/>
      <c r="S2093" s="131"/>
      <c r="T2093" s="131"/>
    </row>
    <row r="2094" spans="13:20" ht="14.25" customHeight="1" x14ac:dyDescent="0.15">
      <c r="M2094" s="123"/>
      <c r="N2094" s="129"/>
      <c r="O2094" s="129"/>
      <c r="P2094" s="130"/>
      <c r="Q2094" s="130"/>
      <c r="R2094" s="130"/>
      <c r="S2094" s="131"/>
      <c r="T2094" s="131"/>
    </row>
    <row r="2095" spans="13:20" ht="14.25" customHeight="1" x14ac:dyDescent="0.15">
      <c r="M2095" s="123"/>
      <c r="N2095" s="129"/>
      <c r="O2095" s="129"/>
      <c r="P2095" s="130"/>
      <c r="Q2095" s="130"/>
      <c r="R2095" s="130"/>
      <c r="S2095" s="131"/>
      <c r="T2095" s="131"/>
    </row>
    <row r="2096" spans="13:20" ht="14.25" customHeight="1" x14ac:dyDescent="0.15">
      <c r="M2096" s="123"/>
      <c r="N2096" s="129"/>
      <c r="O2096" s="129"/>
      <c r="P2096" s="130"/>
      <c r="Q2096" s="130"/>
      <c r="R2096" s="130"/>
      <c r="S2096" s="131"/>
      <c r="T2096" s="131"/>
    </row>
    <row r="2097" spans="13:20" ht="14.25" customHeight="1" x14ac:dyDescent="0.15">
      <c r="M2097" s="123"/>
      <c r="N2097" s="129"/>
      <c r="O2097" s="129"/>
      <c r="P2097" s="130"/>
      <c r="Q2097" s="130"/>
      <c r="R2097" s="130"/>
      <c r="S2097" s="131"/>
      <c r="T2097" s="131"/>
    </row>
    <row r="2098" spans="13:20" ht="14.25" customHeight="1" x14ac:dyDescent="0.15">
      <c r="M2098" s="123"/>
      <c r="N2098" s="129"/>
      <c r="O2098" s="129"/>
      <c r="P2098" s="130"/>
      <c r="Q2098" s="130"/>
      <c r="R2098" s="130"/>
      <c r="S2098" s="131"/>
      <c r="T2098" s="131"/>
    </row>
    <row r="2099" spans="13:20" ht="14.25" customHeight="1" x14ac:dyDescent="0.15">
      <c r="M2099" s="123"/>
      <c r="N2099" s="129"/>
      <c r="O2099" s="129"/>
      <c r="P2099" s="130"/>
      <c r="Q2099" s="130"/>
      <c r="R2099" s="130"/>
      <c r="S2099" s="131"/>
      <c r="T2099" s="131"/>
    </row>
    <row r="2100" spans="13:20" ht="14.25" customHeight="1" x14ac:dyDescent="0.15">
      <c r="M2100" s="123"/>
      <c r="N2100" s="129"/>
      <c r="O2100" s="129"/>
      <c r="P2100" s="130"/>
      <c r="Q2100" s="130"/>
      <c r="R2100" s="130"/>
      <c r="S2100" s="131"/>
      <c r="T2100" s="131"/>
    </row>
    <row r="2101" spans="13:20" ht="14.25" customHeight="1" x14ac:dyDescent="0.15">
      <c r="M2101" s="123"/>
      <c r="N2101" s="129"/>
      <c r="O2101" s="129"/>
      <c r="P2101" s="130"/>
      <c r="Q2101" s="130"/>
      <c r="R2101" s="130"/>
      <c r="S2101" s="131"/>
      <c r="T2101" s="131"/>
    </row>
    <row r="2102" spans="13:20" ht="14.25" customHeight="1" x14ac:dyDescent="0.15">
      <c r="M2102" s="123"/>
      <c r="N2102" s="129"/>
      <c r="O2102" s="129"/>
      <c r="P2102" s="130"/>
      <c r="Q2102" s="130"/>
      <c r="R2102" s="130"/>
      <c r="S2102" s="131"/>
      <c r="T2102" s="131"/>
    </row>
    <row r="2103" spans="13:20" ht="14.25" customHeight="1" x14ac:dyDescent="0.15">
      <c r="M2103" s="123"/>
      <c r="N2103" s="129"/>
      <c r="O2103" s="129"/>
      <c r="P2103" s="130"/>
      <c r="Q2103" s="130"/>
      <c r="R2103" s="130"/>
      <c r="S2103" s="131"/>
      <c r="T2103" s="131"/>
    </row>
    <row r="2104" spans="13:20" ht="14.25" customHeight="1" x14ac:dyDescent="0.15">
      <c r="M2104" s="123"/>
      <c r="N2104" s="129"/>
      <c r="O2104" s="129"/>
      <c r="P2104" s="130"/>
      <c r="Q2104" s="130"/>
      <c r="R2104" s="130"/>
      <c r="S2104" s="131"/>
      <c r="T2104" s="131"/>
    </row>
    <row r="2105" spans="13:20" ht="14.25" customHeight="1" x14ac:dyDescent="0.15">
      <c r="M2105" s="123"/>
      <c r="N2105" s="129"/>
      <c r="O2105" s="129"/>
      <c r="P2105" s="130"/>
      <c r="Q2105" s="130"/>
      <c r="R2105" s="130"/>
      <c r="S2105" s="131"/>
      <c r="T2105" s="131"/>
    </row>
    <row r="2106" spans="13:20" ht="14.25" customHeight="1" x14ac:dyDescent="0.15">
      <c r="M2106" s="123"/>
      <c r="N2106" s="129"/>
      <c r="O2106" s="129"/>
      <c r="P2106" s="130"/>
      <c r="Q2106" s="130"/>
      <c r="R2106" s="130"/>
      <c r="S2106" s="131"/>
      <c r="T2106" s="131"/>
    </row>
    <row r="2107" spans="13:20" ht="14.25" customHeight="1" x14ac:dyDescent="0.15">
      <c r="M2107" s="123"/>
      <c r="N2107" s="129"/>
      <c r="O2107" s="129"/>
      <c r="P2107" s="130"/>
      <c r="Q2107" s="130"/>
      <c r="R2107" s="130"/>
      <c r="S2107" s="131"/>
      <c r="T2107" s="131"/>
    </row>
    <row r="2108" spans="13:20" ht="14.25" customHeight="1" x14ac:dyDescent="0.15">
      <c r="M2108" s="123"/>
      <c r="N2108" s="129"/>
      <c r="O2108" s="129"/>
      <c r="P2108" s="130"/>
      <c r="Q2108" s="130"/>
      <c r="R2108" s="130"/>
      <c r="S2108" s="131"/>
      <c r="T2108" s="131"/>
    </row>
    <row r="2109" spans="13:20" ht="14.25" customHeight="1" x14ac:dyDescent="0.15">
      <c r="M2109" s="123"/>
      <c r="N2109" s="129"/>
      <c r="O2109" s="129"/>
      <c r="P2109" s="130"/>
      <c r="Q2109" s="130"/>
      <c r="R2109" s="130"/>
      <c r="S2109" s="131"/>
      <c r="T2109" s="131"/>
    </row>
    <row r="2110" spans="13:20" ht="14.25" customHeight="1" x14ac:dyDescent="0.15">
      <c r="M2110" s="123"/>
      <c r="N2110" s="129"/>
      <c r="O2110" s="129"/>
      <c r="P2110" s="130"/>
      <c r="Q2110" s="130"/>
      <c r="R2110" s="130"/>
      <c r="S2110" s="131"/>
      <c r="T2110" s="131"/>
    </row>
    <row r="2111" spans="13:20" ht="14.25" customHeight="1" x14ac:dyDescent="0.15">
      <c r="M2111" s="123"/>
      <c r="N2111" s="129"/>
      <c r="O2111" s="129"/>
      <c r="P2111" s="130"/>
      <c r="Q2111" s="130"/>
      <c r="R2111" s="130"/>
      <c r="S2111" s="131"/>
      <c r="T2111" s="131"/>
    </row>
    <row r="2112" spans="13:20" ht="14.25" customHeight="1" x14ac:dyDescent="0.15">
      <c r="M2112" s="123"/>
      <c r="N2112" s="129"/>
      <c r="O2112" s="129"/>
      <c r="P2112" s="130"/>
      <c r="Q2112" s="130"/>
      <c r="R2112" s="130"/>
      <c r="S2112" s="131"/>
      <c r="T2112" s="131"/>
    </row>
    <row r="2113" spans="13:20" ht="14.25" customHeight="1" x14ac:dyDescent="0.15">
      <c r="M2113" s="123"/>
      <c r="N2113" s="129"/>
      <c r="O2113" s="129"/>
      <c r="P2113" s="130"/>
      <c r="Q2113" s="130"/>
      <c r="R2113" s="130"/>
      <c r="S2113" s="131"/>
      <c r="T2113" s="131"/>
    </row>
    <row r="2114" spans="13:20" ht="14.25" customHeight="1" x14ac:dyDescent="0.15">
      <c r="M2114" s="123"/>
      <c r="N2114" s="129"/>
      <c r="O2114" s="129"/>
      <c r="P2114" s="130"/>
      <c r="Q2114" s="130"/>
      <c r="R2114" s="130"/>
      <c r="S2114" s="131"/>
      <c r="T2114" s="131"/>
    </row>
    <row r="2115" spans="13:20" ht="14.25" customHeight="1" x14ac:dyDescent="0.15">
      <c r="M2115" s="123"/>
      <c r="N2115" s="129"/>
      <c r="O2115" s="129"/>
      <c r="P2115" s="130"/>
      <c r="Q2115" s="130"/>
      <c r="R2115" s="130"/>
      <c r="S2115" s="131"/>
      <c r="T2115" s="131"/>
    </row>
    <row r="2116" spans="13:20" ht="14.25" customHeight="1" x14ac:dyDescent="0.15">
      <c r="M2116" s="123"/>
      <c r="N2116" s="129"/>
      <c r="O2116" s="129"/>
      <c r="P2116" s="130"/>
      <c r="Q2116" s="130"/>
      <c r="R2116" s="130"/>
      <c r="S2116" s="131"/>
      <c r="T2116" s="131"/>
    </row>
    <row r="2117" spans="13:20" ht="14.25" customHeight="1" x14ac:dyDescent="0.15">
      <c r="M2117" s="123"/>
      <c r="N2117" s="129"/>
      <c r="O2117" s="129"/>
      <c r="P2117" s="130"/>
      <c r="Q2117" s="130"/>
      <c r="R2117" s="130"/>
      <c r="S2117" s="131"/>
      <c r="T2117" s="131"/>
    </row>
    <row r="2118" spans="13:20" ht="14.25" customHeight="1" x14ac:dyDescent="0.15">
      <c r="M2118" s="123"/>
      <c r="N2118" s="129"/>
      <c r="O2118" s="129"/>
      <c r="P2118" s="130"/>
      <c r="Q2118" s="130"/>
      <c r="R2118" s="130"/>
      <c r="S2118" s="131"/>
      <c r="T2118" s="131"/>
    </row>
    <row r="2119" spans="13:20" ht="14.25" customHeight="1" x14ac:dyDescent="0.15">
      <c r="M2119" s="123"/>
      <c r="N2119" s="129"/>
      <c r="O2119" s="129"/>
      <c r="P2119" s="130"/>
      <c r="Q2119" s="130"/>
      <c r="R2119" s="130"/>
      <c r="S2119" s="131"/>
      <c r="T2119" s="131"/>
    </row>
    <row r="2120" spans="13:20" ht="14.25" customHeight="1" x14ac:dyDescent="0.15">
      <c r="M2120" s="123"/>
      <c r="N2120" s="129"/>
      <c r="O2120" s="129"/>
      <c r="P2120" s="130"/>
      <c r="Q2120" s="130"/>
      <c r="R2120" s="130"/>
      <c r="S2120" s="131"/>
      <c r="T2120" s="131"/>
    </row>
    <row r="2121" spans="13:20" ht="14.25" customHeight="1" x14ac:dyDescent="0.15">
      <c r="M2121" s="123"/>
      <c r="N2121" s="129"/>
      <c r="O2121" s="129"/>
      <c r="P2121" s="130"/>
      <c r="Q2121" s="130"/>
      <c r="R2121" s="130"/>
      <c r="S2121" s="131"/>
      <c r="T2121" s="131"/>
    </row>
    <row r="2122" spans="13:20" ht="14.25" customHeight="1" x14ac:dyDescent="0.15">
      <c r="M2122" s="123"/>
      <c r="N2122" s="129"/>
      <c r="O2122" s="129"/>
      <c r="P2122" s="130"/>
      <c r="Q2122" s="130"/>
      <c r="R2122" s="130"/>
      <c r="S2122" s="131"/>
      <c r="T2122" s="131"/>
    </row>
    <row r="2123" spans="13:20" ht="14.25" customHeight="1" x14ac:dyDescent="0.15">
      <c r="M2123" s="123"/>
      <c r="N2123" s="129"/>
      <c r="O2123" s="129"/>
      <c r="P2123" s="130"/>
      <c r="Q2123" s="130"/>
      <c r="R2123" s="130"/>
      <c r="S2123" s="131"/>
      <c r="T2123" s="131"/>
    </row>
    <row r="2124" spans="13:20" ht="14.25" customHeight="1" x14ac:dyDescent="0.15">
      <c r="M2124" s="123"/>
      <c r="N2124" s="129"/>
      <c r="O2124" s="129"/>
      <c r="P2124" s="130"/>
      <c r="Q2124" s="130"/>
      <c r="R2124" s="130"/>
      <c r="S2124" s="131"/>
      <c r="T2124" s="131"/>
    </row>
    <row r="2125" spans="13:20" ht="14.25" customHeight="1" x14ac:dyDescent="0.15">
      <c r="M2125" s="123"/>
      <c r="N2125" s="129"/>
      <c r="O2125" s="129"/>
      <c r="P2125" s="130"/>
      <c r="Q2125" s="130"/>
      <c r="R2125" s="130"/>
      <c r="S2125" s="131"/>
      <c r="T2125" s="131"/>
    </row>
    <row r="2126" spans="13:20" ht="14.25" customHeight="1" x14ac:dyDescent="0.15">
      <c r="M2126" s="123"/>
      <c r="N2126" s="129"/>
      <c r="O2126" s="129"/>
      <c r="P2126" s="130"/>
      <c r="Q2126" s="130"/>
      <c r="R2126" s="130"/>
      <c r="S2126" s="131"/>
      <c r="T2126" s="131"/>
    </row>
    <row r="2127" spans="13:20" ht="14.25" customHeight="1" x14ac:dyDescent="0.15">
      <c r="M2127" s="123"/>
      <c r="N2127" s="129"/>
      <c r="O2127" s="129"/>
      <c r="P2127" s="130"/>
      <c r="Q2127" s="130"/>
      <c r="R2127" s="130"/>
      <c r="S2127" s="131"/>
      <c r="T2127" s="131"/>
    </row>
    <row r="2128" spans="13:20" ht="14.25" customHeight="1" x14ac:dyDescent="0.15">
      <c r="M2128" s="123"/>
      <c r="N2128" s="129"/>
      <c r="O2128" s="129"/>
      <c r="P2128" s="130"/>
      <c r="Q2128" s="130"/>
      <c r="R2128" s="130"/>
      <c r="S2128" s="131"/>
      <c r="T2128" s="131"/>
    </row>
    <row r="2129" spans="13:20" ht="14.25" customHeight="1" x14ac:dyDescent="0.15">
      <c r="M2129" s="123"/>
      <c r="N2129" s="129"/>
      <c r="O2129" s="129"/>
      <c r="P2129" s="130"/>
      <c r="Q2129" s="130"/>
      <c r="R2129" s="130"/>
      <c r="S2129" s="131"/>
      <c r="T2129" s="131"/>
    </row>
    <row r="2130" spans="13:20" ht="14.25" customHeight="1" x14ac:dyDescent="0.15">
      <c r="M2130" s="123"/>
      <c r="N2130" s="129"/>
      <c r="O2130" s="129"/>
      <c r="P2130" s="130"/>
      <c r="Q2130" s="130"/>
      <c r="R2130" s="130"/>
      <c r="S2130" s="131"/>
      <c r="T2130" s="131"/>
    </row>
    <row r="2131" spans="13:20" ht="14.25" customHeight="1" x14ac:dyDescent="0.15">
      <c r="M2131" s="123"/>
      <c r="N2131" s="129"/>
      <c r="O2131" s="129"/>
      <c r="P2131" s="130"/>
      <c r="Q2131" s="130"/>
      <c r="R2131" s="130"/>
      <c r="S2131" s="131"/>
      <c r="T2131" s="131"/>
    </row>
    <row r="2132" spans="13:20" ht="14.25" customHeight="1" x14ac:dyDescent="0.15">
      <c r="M2132" s="123"/>
      <c r="N2132" s="129"/>
      <c r="O2132" s="129"/>
      <c r="P2132" s="130"/>
      <c r="Q2132" s="130"/>
      <c r="R2132" s="130"/>
      <c r="S2132" s="131"/>
      <c r="T2132" s="131"/>
    </row>
    <row r="2133" spans="13:20" ht="14.25" customHeight="1" x14ac:dyDescent="0.15">
      <c r="M2133" s="123"/>
      <c r="N2133" s="129"/>
      <c r="O2133" s="129"/>
      <c r="P2133" s="130"/>
      <c r="Q2133" s="130"/>
      <c r="R2133" s="130"/>
      <c r="S2133" s="131"/>
      <c r="T2133" s="131"/>
    </row>
    <row r="2134" spans="13:20" ht="14.25" customHeight="1" x14ac:dyDescent="0.15">
      <c r="M2134" s="123"/>
      <c r="N2134" s="129"/>
      <c r="O2134" s="129"/>
      <c r="P2134" s="130"/>
      <c r="Q2134" s="130"/>
      <c r="R2134" s="130"/>
      <c r="S2134" s="131"/>
      <c r="T2134" s="131"/>
    </row>
    <row r="2135" spans="13:20" ht="14.25" customHeight="1" x14ac:dyDescent="0.15">
      <c r="M2135" s="123"/>
      <c r="N2135" s="129"/>
      <c r="O2135" s="129"/>
      <c r="P2135" s="130"/>
      <c r="Q2135" s="130"/>
      <c r="R2135" s="130"/>
      <c r="S2135" s="131"/>
      <c r="T2135" s="131"/>
    </row>
    <row r="2136" spans="13:20" ht="14.25" customHeight="1" x14ac:dyDescent="0.15">
      <c r="M2136" s="123"/>
      <c r="N2136" s="129"/>
      <c r="O2136" s="129"/>
      <c r="P2136" s="130"/>
      <c r="Q2136" s="130"/>
      <c r="R2136" s="130"/>
      <c r="S2136" s="131"/>
      <c r="T2136" s="131"/>
    </row>
    <row r="2137" spans="13:20" ht="14.25" customHeight="1" x14ac:dyDescent="0.15">
      <c r="M2137" s="123"/>
      <c r="N2137" s="129"/>
      <c r="O2137" s="129"/>
      <c r="P2137" s="130"/>
      <c r="Q2137" s="130"/>
      <c r="R2137" s="130"/>
      <c r="S2137" s="131"/>
      <c r="T2137" s="131"/>
    </row>
    <row r="2138" spans="13:20" ht="14.25" customHeight="1" x14ac:dyDescent="0.15">
      <c r="M2138" s="123"/>
      <c r="N2138" s="129"/>
      <c r="O2138" s="129"/>
      <c r="P2138" s="130"/>
      <c r="Q2138" s="130"/>
      <c r="R2138" s="130"/>
      <c r="S2138" s="131"/>
      <c r="T2138" s="131"/>
    </row>
    <row r="2139" spans="13:20" ht="14.25" customHeight="1" x14ac:dyDescent="0.15">
      <c r="M2139" s="123"/>
      <c r="N2139" s="129"/>
      <c r="O2139" s="129"/>
      <c r="P2139" s="130"/>
      <c r="Q2139" s="130"/>
      <c r="R2139" s="130"/>
      <c r="S2139" s="131"/>
      <c r="T2139" s="131"/>
    </row>
    <row r="2140" spans="13:20" ht="14.25" customHeight="1" x14ac:dyDescent="0.15">
      <c r="M2140" s="123"/>
      <c r="N2140" s="129"/>
      <c r="O2140" s="129"/>
      <c r="P2140" s="130"/>
      <c r="Q2140" s="130"/>
      <c r="R2140" s="130"/>
      <c r="S2140" s="131"/>
      <c r="T2140" s="131"/>
    </row>
    <row r="2141" spans="13:20" ht="14.25" customHeight="1" x14ac:dyDescent="0.15">
      <c r="M2141" s="123"/>
      <c r="N2141" s="129"/>
      <c r="O2141" s="129"/>
      <c r="P2141" s="130"/>
      <c r="Q2141" s="130"/>
      <c r="R2141" s="130"/>
      <c r="S2141" s="131"/>
      <c r="T2141" s="131"/>
    </row>
    <row r="2142" spans="13:20" ht="14.25" customHeight="1" x14ac:dyDescent="0.15">
      <c r="M2142" s="123"/>
      <c r="N2142" s="129"/>
      <c r="O2142" s="129"/>
      <c r="P2142" s="130"/>
      <c r="Q2142" s="130"/>
      <c r="R2142" s="130"/>
      <c r="S2142" s="131"/>
      <c r="T2142" s="131"/>
    </row>
    <row r="2143" spans="13:20" ht="14.25" customHeight="1" x14ac:dyDescent="0.15">
      <c r="M2143" s="123"/>
      <c r="N2143" s="129"/>
      <c r="O2143" s="129"/>
      <c r="P2143" s="130"/>
      <c r="Q2143" s="130"/>
      <c r="R2143" s="130"/>
      <c r="S2143" s="131"/>
      <c r="T2143" s="131"/>
    </row>
    <row r="2144" spans="13:20" ht="14.25" customHeight="1" x14ac:dyDescent="0.15">
      <c r="M2144" s="123"/>
      <c r="N2144" s="129"/>
      <c r="O2144" s="129"/>
      <c r="P2144" s="130"/>
      <c r="Q2144" s="130"/>
      <c r="R2144" s="130"/>
      <c r="S2144" s="131"/>
      <c r="T2144" s="131"/>
    </row>
    <row r="2145" spans="13:20" ht="14.25" customHeight="1" x14ac:dyDescent="0.15">
      <c r="M2145" s="123"/>
      <c r="N2145" s="129"/>
      <c r="O2145" s="129"/>
      <c r="P2145" s="130"/>
      <c r="Q2145" s="130"/>
      <c r="R2145" s="130"/>
      <c r="S2145" s="131"/>
      <c r="T2145" s="131"/>
    </row>
    <row r="2146" spans="13:20" ht="14.25" customHeight="1" x14ac:dyDescent="0.15">
      <c r="M2146" s="123"/>
      <c r="N2146" s="129"/>
      <c r="O2146" s="129"/>
      <c r="P2146" s="130"/>
      <c r="Q2146" s="130"/>
      <c r="R2146" s="130"/>
      <c r="S2146" s="131"/>
      <c r="T2146" s="131"/>
    </row>
    <row r="2147" spans="13:20" ht="14.25" customHeight="1" x14ac:dyDescent="0.15">
      <c r="M2147" s="123"/>
      <c r="N2147" s="129"/>
      <c r="O2147" s="129"/>
      <c r="P2147" s="130"/>
      <c r="Q2147" s="130"/>
      <c r="R2147" s="130"/>
      <c r="S2147" s="131"/>
      <c r="T2147" s="131"/>
    </row>
    <row r="2148" spans="13:20" ht="14.25" customHeight="1" x14ac:dyDescent="0.15">
      <c r="M2148" s="123"/>
      <c r="N2148" s="129"/>
      <c r="O2148" s="129"/>
      <c r="P2148" s="130"/>
      <c r="Q2148" s="130"/>
      <c r="R2148" s="130"/>
      <c r="S2148" s="131"/>
      <c r="T2148" s="131"/>
    </row>
    <row r="2149" spans="13:20" ht="14.25" customHeight="1" x14ac:dyDescent="0.15">
      <c r="M2149" s="123"/>
      <c r="N2149" s="129"/>
      <c r="O2149" s="129"/>
      <c r="P2149" s="130"/>
      <c r="Q2149" s="130"/>
      <c r="R2149" s="130"/>
      <c r="S2149" s="131"/>
      <c r="T2149" s="131"/>
    </row>
    <row r="2150" spans="13:20" ht="14.25" customHeight="1" x14ac:dyDescent="0.15">
      <c r="M2150" s="123"/>
      <c r="N2150" s="129"/>
      <c r="O2150" s="129"/>
      <c r="P2150" s="130"/>
      <c r="Q2150" s="130"/>
      <c r="R2150" s="130"/>
      <c r="S2150" s="131"/>
      <c r="T2150" s="131"/>
    </row>
    <row r="2151" spans="13:20" ht="14.25" customHeight="1" x14ac:dyDescent="0.15">
      <c r="M2151" s="123"/>
      <c r="N2151" s="129"/>
      <c r="O2151" s="129"/>
      <c r="P2151" s="130"/>
      <c r="Q2151" s="130"/>
      <c r="R2151" s="130"/>
      <c r="S2151" s="131"/>
      <c r="T2151" s="131"/>
    </row>
    <row r="2152" spans="13:20" ht="14.25" customHeight="1" x14ac:dyDescent="0.15">
      <c r="M2152" s="123"/>
      <c r="N2152" s="129"/>
      <c r="O2152" s="129"/>
      <c r="P2152" s="130"/>
      <c r="Q2152" s="130"/>
      <c r="R2152" s="130"/>
      <c r="S2152" s="131"/>
      <c r="T2152" s="131"/>
    </row>
    <row r="2153" spans="13:20" ht="14.25" customHeight="1" x14ac:dyDescent="0.15">
      <c r="M2153" s="123"/>
      <c r="N2153" s="129"/>
      <c r="O2153" s="129"/>
      <c r="P2153" s="130"/>
      <c r="Q2153" s="130"/>
      <c r="R2153" s="130"/>
      <c r="S2153" s="131"/>
      <c r="T2153" s="131"/>
    </row>
    <row r="2154" spans="13:20" ht="14.25" customHeight="1" x14ac:dyDescent="0.15">
      <c r="M2154" s="123"/>
      <c r="N2154" s="129"/>
      <c r="O2154" s="129"/>
      <c r="P2154" s="130"/>
      <c r="Q2154" s="130"/>
      <c r="R2154" s="130"/>
      <c r="S2154" s="131"/>
      <c r="T2154" s="131"/>
    </row>
    <row r="2155" spans="13:20" ht="14.25" customHeight="1" x14ac:dyDescent="0.15">
      <c r="M2155" s="123"/>
      <c r="N2155" s="129"/>
      <c r="O2155" s="129"/>
      <c r="P2155" s="130"/>
      <c r="Q2155" s="130"/>
      <c r="R2155" s="130"/>
      <c r="S2155" s="131"/>
      <c r="T2155" s="131"/>
    </row>
    <row r="2156" spans="13:20" ht="14.25" customHeight="1" x14ac:dyDescent="0.15">
      <c r="M2156" s="123"/>
      <c r="N2156" s="129"/>
      <c r="O2156" s="129"/>
      <c r="P2156" s="130"/>
      <c r="Q2156" s="130"/>
      <c r="R2156" s="130"/>
      <c r="S2156" s="131"/>
      <c r="T2156" s="131"/>
    </row>
    <row r="2157" spans="13:20" ht="14.25" customHeight="1" x14ac:dyDescent="0.15">
      <c r="M2157" s="123"/>
      <c r="N2157" s="129"/>
      <c r="O2157" s="129"/>
      <c r="P2157" s="130"/>
      <c r="Q2157" s="130"/>
      <c r="R2157" s="130"/>
      <c r="S2157" s="131"/>
      <c r="T2157" s="131"/>
    </row>
    <row r="2158" spans="13:20" ht="14.25" customHeight="1" x14ac:dyDescent="0.15">
      <c r="M2158" s="123"/>
      <c r="N2158" s="129"/>
      <c r="O2158" s="129"/>
      <c r="P2158" s="130"/>
      <c r="Q2158" s="130"/>
      <c r="R2158" s="130"/>
      <c r="S2158" s="131"/>
      <c r="T2158" s="131"/>
    </row>
    <row r="2159" spans="13:20" ht="14.25" customHeight="1" x14ac:dyDescent="0.15">
      <c r="M2159" s="123"/>
      <c r="N2159" s="129"/>
      <c r="O2159" s="129"/>
      <c r="P2159" s="130"/>
      <c r="Q2159" s="130"/>
      <c r="R2159" s="130"/>
      <c r="S2159" s="131"/>
      <c r="T2159" s="131"/>
    </row>
    <row r="2160" spans="13:20" ht="14.25" customHeight="1" x14ac:dyDescent="0.15">
      <c r="M2160" s="123"/>
      <c r="N2160" s="129"/>
      <c r="O2160" s="129"/>
      <c r="P2160" s="130"/>
      <c r="Q2160" s="130"/>
      <c r="R2160" s="130"/>
      <c r="S2160" s="131"/>
      <c r="T2160" s="131"/>
    </row>
    <row r="2161" spans="13:20" ht="14.25" customHeight="1" x14ac:dyDescent="0.15">
      <c r="M2161" s="123"/>
      <c r="N2161" s="129"/>
      <c r="O2161" s="129"/>
      <c r="P2161" s="130"/>
      <c r="Q2161" s="130"/>
      <c r="R2161" s="130"/>
      <c r="S2161" s="131"/>
      <c r="T2161" s="131"/>
    </row>
    <row r="2162" spans="13:20" ht="14.25" customHeight="1" x14ac:dyDescent="0.15">
      <c r="M2162" s="123"/>
      <c r="N2162" s="129"/>
      <c r="O2162" s="129"/>
      <c r="P2162" s="130"/>
      <c r="Q2162" s="130"/>
      <c r="R2162" s="130"/>
      <c r="S2162" s="131"/>
      <c r="T2162" s="131"/>
    </row>
    <row r="2163" spans="13:20" ht="14.25" customHeight="1" x14ac:dyDescent="0.15">
      <c r="M2163" s="123"/>
      <c r="N2163" s="129"/>
      <c r="O2163" s="129"/>
      <c r="P2163" s="130"/>
      <c r="Q2163" s="130"/>
      <c r="R2163" s="130"/>
      <c r="S2163" s="131"/>
      <c r="T2163" s="131"/>
    </row>
    <row r="2164" spans="13:20" ht="14.25" customHeight="1" x14ac:dyDescent="0.15">
      <c r="M2164" s="123"/>
      <c r="N2164" s="129"/>
      <c r="O2164" s="129"/>
      <c r="P2164" s="130"/>
      <c r="Q2164" s="130"/>
      <c r="R2164" s="130"/>
      <c r="S2164" s="131"/>
      <c r="T2164" s="131"/>
    </row>
    <row r="2165" spans="13:20" ht="14.25" customHeight="1" x14ac:dyDescent="0.15">
      <c r="M2165" s="123"/>
      <c r="N2165" s="129"/>
      <c r="O2165" s="129"/>
      <c r="P2165" s="130"/>
      <c r="Q2165" s="130"/>
      <c r="R2165" s="130"/>
      <c r="S2165" s="131"/>
      <c r="T2165" s="131"/>
    </row>
    <row r="2166" spans="13:20" ht="14.25" customHeight="1" x14ac:dyDescent="0.15">
      <c r="M2166" s="123"/>
      <c r="N2166" s="129"/>
      <c r="O2166" s="129"/>
      <c r="P2166" s="130"/>
      <c r="Q2166" s="130"/>
      <c r="R2166" s="130"/>
      <c r="S2166" s="131"/>
      <c r="T2166" s="131"/>
    </row>
    <row r="2167" spans="13:20" ht="14.25" customHeight="1" x14ac:dyDescent="0.15">
      <c r="M2167" s="123"/>
      <c r="N2167" s="129"/>
      <c r="O2167" s="129"/>
      <c r="P2167" s="130"/>
      <c r="Q2167" s="130"/>
      <c r="R2167" s="130"/>
      <c r="S2167" s="131"/>
      <c r="T2167" s="131"/>
    </row>
    <row r="2168" spans="13:20" ht="14.25" customHeight="1" x14ac:dyDescent="0.15">
      <c r="M2168" s="123"/>
      <c r="N2168" s="129"/>
      <c r="O2168" s="129"/>
      <c r="P2168" s="130"/>
      <c r="Q2168" s="130"/>
      <c r="R2168" s="130"/>
      <c r="S2168" s="131"/>
      <c r="T2168" s="131"/>
    </row>
    <row r="2169" spans="13:20" ht="14.25" customHeight="1" x14ac:dyDescent="0.15">
      <c r="M2169" s="123"/>
      <c r="N2169" s="129"/>
      <c r="O2169" s="129"/>
      <c r="P2169" s="130"/>
      <c r="Q2169" s="130"/>
      <c r="R2169" s="130"/>
      <c r="S2169" s="131"/>
      <c r="T2169" s="131"/>
    </row>
    <row r="2170" spans="13:20" ht="14.25" customHeight="1" x14ac:dyDescent="0.15">
      <c r="M2170" s="123"/>
      <c r="N2170" s="129"/>
      <c r="O2170" s="129"/>
      <c r="P2170" s="130"/>
      <c r="Q2170" s="130"/>
      <c r="R2170" s="130"/>
      <c r="S2170" s="131"/>
      <c r="T2170" s="131"/>
    </row>
    <row r="2171" spans="13:20" ht="14.25" customHeight="1" x14ac:dyDescent="0.15">
      <c r="M2171" s="123"/>
      <c r="N2171" s="129"/>
      <c r="O2171" s="129"/>
      <c r="P2171" s="130"/>
      <c r="Q2171" s="130"/>
      <c r="R2171" s="130"/>
      <c r="S2171" s="131"/>
      <c r="T2171" s="131"/>
    </row>
    <row r="2172" spans="13:20" ht="14.25" customHeight="1" x14ac:dyDescent="0.15">
      <c r="M2172" s="123"/>
      <c r="N2172" s="129"/>
      <c r="O2172" s="129"/>
      <c r="P2172" s="130"/>
      <c r="Q2172" s="130"/>
      <c r="R2172" s="130"/>
      <c r="S2172" s="131"/>
      <c r="T2172" s="131"/>
    </row>
    <row r="2173" spans="13:20" ht="14.25" customHeight="1" x14ac:dyDescent="0.15">
      <c r="M2173" s="123"/>
      <c r="N2173" s="129"/>
      <c r="O2173" s="129"/>
      <c r="P2173" s="130"/>
      <c r="Q2173" s="130"/>
      <c r="R2173" s="130"/>
      <c r="S2173" s="131"/>
      <c r="T2173" s="131"/>
    </row>
    <row r="2174" spans="13:20" ht="14.25" customHeight="1" x14ac:dyDescent="0.15">
      <c r="M2174" s="123"/>
      <c r="N2174" s="129"/>
      <c r="O2174" s="129"/>
      <c r="P2174" s="130"/>
      <c r="Q2174" s="130"/>
      <c r="R2174" s="130"/>
      <c r="S2174" s="131"/>
      <c r="T2174" s="131"/>
    </row>
    <row r="2175" spans="13:20" ht="14.25" customHeight="1" x14ac:dyDescent="0.15">
      <c r="M2175" s="123"/>
      <c r="N2175" s="129"/>
      <c r="O2175" s="129"/>
      <c r="P2175" s="130"/>
      <c r="Q2175" s="130"/>
      <c r="R2175" s="130"/>
      <c r="S2175" s="131"/>
      <c r="T2175" s="131"/>
    </row>
    <row r="2176" spans="13:20" ht="14.25" customHeight="1" x14ac:dyDescent="0.15">
      <c r="M2176" s="123"/>
      <c r="N2176" s="129"/>
      <c r="O2176" s="129"/>
      <c r="P2176" s="130"/>
      <c r="Q2176" s="130"/>
      <c r="R2176" s="130"/>
      <c r="S2176" s="131"/>
      <c r="T2176" s="131"/>
    </row>
    <row r="2177" spans="13:20" ht="14.25" customHeight="1" x14ac:dyDescent="0.15">
      <c r="M2177" s="123"/>
      <c r="N2177" s="129"/>
      <c r="O2177" s="129"/>
      <c r="P2177" s="130"/>
      <c r="Q2177" s="130"/>
      <c r="R2177" s="130"/>
      <c r="S2177" s="131"/>
      <c r="T2177" s="131"/>
    </row>
    <row r="2178" spans="13:20" ht="14.25" customHeight="1" x14ac:dyDescent="0.15">
      <c r="M2178" s="123"/>
      <c r="N2178" s="129"/>
      <c r="O2178" s="129"/>
      <c r="P2178" s="130"/>
      <c r="Q2178" s="130"/>
      <c r="R2178" s="130"/>
      <c r="S2178" s="131"/>
      <c r="T2178" s="131"/>
    </row>
    <row r="2179" spans="13:20" ht="14.25" customHeight="1" x14ac:dyDescent="0.15">
      <c r="M2179" s="123"/>
      <c r="N2179" s="129"/>
      <c r="O2179" s="129"/>
      <c r="P2179" s="130"/>
      <c r="Q2179" s="130"/>
      <c r="R2179" s="130"/>
      <c r="S2179" s="131"/>
      <c r="T2179" s="131"/>
    </row>
    <row r="2180" spans="13:20" ht="14.25" customHeight="1" x14ac:dyDescent="0.15">
      <c r="M2180" s="123"/>
      <c r="N2180" s="129"/>
      <c r="O2180" s="129"/>
      <c r="P2180" s="130"/>
      <c r="Q2180" s="130"/>
      <c r="R2180" s="130"/>
      <c r="S2180" s="131"/>
      <c r="T2180" s="131"/>
    </row>
    <row r="2181" spans="13:20" ht="14.25" customHeight="1" x14ac:dyDescent="0.15">
      <c r="M2181" s="123"/>
      <c r="N2181" s="129"/>
      <c r="O2181" s="129"/>
      <c r="P2181" s="130"/>
      <c r="Q2181" s="130"/>
      <c r="R2181" s="130"/>
      <c r="S2181" s="131"/>
      <c r="T2181" s="131"/>
    </row>
    <row r="2182" spans="13:20" ht="14.25" customHeight="1" x14ac:dyDescent="0.15">
      <c r="M2182" s="123"/>
      <c r="N2182" s="129"/>
      <c r="O2182" s="129"/>
      <c r="P2182" s="130"/>
      <c r="Q2182" s="130"/>
      <c r="R2182" s="130"/>
      <c r="S2182" s="131"/>
      <c r="T2182" s="131"/>
    </row>
    <row r="2183" spans="13:20" ht="14.25" customHeight="1" x14ac:dyDescent="0.15">
      <c r="M2183" s="123"/>
      <c r="N2183" s="129"/>
      <c r="O2183" s="129"/>
      <c r="P2183" s="130"/>
      <c r="Q2183" s="130"/>
      <c r="R2183" s="130"/>
      <c r="S2183" s="131"/>
      <c r="T2183" s="131"/>
    </row>
    <row r="2184" spans="13:20" ht="14.25" customHeight="1" x14ac:dyDescent="0.15">
      <c r="M2184" s="123"/>
      <c r="N2184" s="129"/>
      <c r="O2184" s="129"/>
      <c r="P2184" s="130"/>
      <c r="Q2184" s="130"/>
      <c r="R2184" s="130"/>
      <c r="S2184" s="131"/>
      <c r="T2184" s="131"/>
    </row>
    <row r="2185" spans="13:20" ht="14.25" customHeight="1" x14ac:dyDescent="0.15">
      <c r="M2185" s="123"/>
      <c r="N2185" s="129"/>
      <c r="O2185" s="129"/>
      <c r="P2185" s="130"/>
      <c r="Q2185" s="130"/>
      <c r="R2185" s="130"/>
      <c r="S2185" s="131"/>
      <c r="T2185" s="131"/>
    </row>
    <row r="2186" spans="13:20" ht="14.25" customHeight="1" x14ac:dyDescent="0.15">
      <c r="M2186" s="123"/>
      <c r="N2186" s="129"/>
      <c r="O2186" s="129"/>
      <c r="P2186" s="130"/>
      <c r="Q2186" s="130"/>
      <c r="R2186" s="130"/>
      <c r="S2186" s="131"/>
      <c r="T2186" s="131"/>
    </row>
    <row r="2187" spans="13:20" ht="14.25" customHeight="1" x14ac:dyDescent="0.15">
      <c r="M2187" s="123"/>
      <c r="N2187" s="129"/>
      <c r="O2187" s="129"/>
      <c r="P2187" s="130"/>
      <c r="Q2187" s="130"/>
      <c r="R2187" s="130"/>
      <c r="S2187" s="131"/>
      <c r="T2187" s="131"/>
    </row>
    <row r="2188" spans="13:20" ht="14.25" customHeight="1" x14ac:dyDescent="0.15">
      <c r="M2188" s="123"/>
      <c r="N2188" s="129"/>
      <c r="O2188" s="129"/>
      <c r="P2188" s="130"/>
      <c r="Q2188" s="130"/>
      <c r="R2188" s="130"/>
      <c r="S2188" s="131"/>
      <c r="T2188" s="131"/>
    </row>
    <row r="2189" spans="13:20" ht="14.25" customHeight="1" x14ac:dyDescent="0.15">
      <c r="M2189" s="123"/>
      <c r="N2189" s="129"/>
      <c r="O2189" s="129"/>
      <c r="P2189" s="130"/>
      <c r="Q2189" s="130"/>
      <c r="R2189" s="130"/>
      <c r="S2189" s="131"/>
      <c r="T2189" s="131"/>
    </row>
    <row r="2190" spans="13:20" ht="14.25" customHeight="1" x14ac:dyDescent="0.15">
      <c r="M2190" s="123"/>
      <c r="N2190" s="129"/>
      <c r="O2190" s="129"/>
      <c r="P2190" s="130"/>
      <c r="Q2190" s="130"/>
      <c r="R2190" s="130"/>
      <c r="S2190" s="131"/>
      <c r="T2190" s="131"/>
    </row>
    <row r="2191" spans="13:20" ht="14.25" customHeight="1" x14ac:dyDescent="0.15">
      <c r="M2191" s="123"/>
      <c r="N2191" s="129"/>
      <c r="O2191" s="129"/>
      <c r="P2191" s="130"/>
      <c r="Q2191" s="130"/>
      <c r="R2191" s="130"/>
      <c r="S2191" s="131"/>
      <c r="T2191" s="131"/>
    </row>
    <row r="2192" spans="13:20" ht="14.25" customHeight="1" x14ac:dyDescent="0.15">
      <c r="M2192" s="123"/>
      <c r="N2192" s="129"/>
      <c r="O2192" s="129"/>
      <c r="P2192" s="130"/>
      <c r="Q2192" s="130"/>
      <c r="R2192" s="130"/>
      <c r="S2192" s="131"/>
      <c r="T2192" s="131"/>
    </row>
    <row r="2193" spans="13:20" ht="14.25" customHeight="1" x14ac:dyDescent="0.15">
      <c r="M2193" s="123"/>
      <c r="N2193" s="129"/>
      <c r="O2193" s="129"/>
      <c r="P2193" s="130"/>
      <c r="Q2193" s="130"/>
      <c r="R2193" s="130"/>
      <c r="S2193" s="131"/>
      <c r="T2193" s="131"/>
    </row>
    <row r="2194" spans="13:20" ht="14.25" customHeight="1" x14ac:dyDescent="0.15">
      <c r="M2194" s="123"/>
      <c r="N2194" s="129"/>
      <c r="O2194" s="129"/>
      <c r="P2194" s="130"/>
      <c r="Q2194" s="130"/>
      <c r="R2194" s="130"/>
      <c r="S2194" s="131"/>
      <c r="T2194" s="131"/>
    </row>
    <row r="2195" spans="13:20" ht="14.25" customHeight="1" x14ac:dyDescent="0.15">
      <c r="M2195" s="123"/>
      <c r="N2195" s="129"/>
      <c r="O2195" s="129"/>
      <c r="P2195" s="130"/>
      <c r="Q2195" s="130"/>
      <c r="R2195" s="130"/>
      <c r="S2195" s="131"/>
      <c r="T2195" s="131"/>
    </row>
    <row r="2196" spans="13:20" ht="14.25" customHeight="1" x14ac:dyDescent="0.15">
      <c r="M2196" s="123"/>
      <c r="N2196" s="129"/>
      <c r="O2196" s="129"/>
      <c r="P2196" s="130"/>
      <c r="Q2196" s="130"/>
      <c r="R2196" s="130"/>
      <c r="S2196" s="131"/>
      <c r="T2196" s="131"/>
    </row>
    <row r="2197" spans="13:20" ht="14.25" customHeight="1" x14ac:dyDescent="0.15">
      <c r="M2197" s="123"/>
      <c r="N2197" s="129"/>
      <c r="O2197" s="129"/>
      <c r="P2197" s="130"/>
      <c r="Q2197" s="130"/>
      <c r="R2197" s="130"/>
      <c r="S2197" s="131"/>
      <c r="T2197" s="131"/>
    </row>
    <row r="2198" spans="13:20" ht="14.25" customHeight="1" x14ac:dyDescent="0.15">
      <c r="M2198" s="123"/>
      <c r="N2198" s="129"/>
      <c r="O2198" s="129"/>
      <c r="P2198" s="130"/>
      <c r="Q2198" s="130"/>
      <c r="R2198" s="130"/>
      <c r="S2198" s="131"/>
      <c r="T2198" s="131"/>
    </row>
    <row r="2199" spans="13:20" ht="14.25" customHeight="1" x14ac:dyDescent="0.15">
      <c r="M2199" s="123"/>
      <c r="N2199" s="129"/>
      <c r="O2199" s="129"/>
      <c r="P2199" s="130"/>
      <c r="Q2199" s="130"/>
      <c r="R2199" s="130"/>
      <c r="S2199" s="131"/>
      <c r="T2199" s="131"/>
    </row>
    <row r="2200" spans="13:20" ht="14.25" customHeight="1" x14ac:dyDescent="0.15">
      <c r="M2200" s="123"/>
      <c r="N2200" s="129"/>
      <c r="O2200" s="129"/>
      <c r="P2200" s="130"/>
      <c r="Q2200" s="130"/>
      <c r="R2200" s="130"/>
      <c r="S2200" s="131"/>
      <c r="T2200" s="131"/>
    </row>
    <row r="2201" spans="13:20" ht="14.25" customHeight="1" x14ac:dyDescent="0.15">
      <c r="M2201" s="123"/>
      <c r="N2201" s="129"/>
      <c r="O2201" s="129"/>
      <c r="P2201" s="130"/>
      <c r="Q2201" s="130"/>
      <c r="R2201" s="130"/>
      <c r="S2201" s="131"/>
      <c r="T2201" s="131"/>
    </row>
    <row r="2202" spans="13:20" ht="14.25" customHeight="1" x14ac:dyDescent="0.15">
      <c r="M2202" s="123"/>
      <c r="N2202" s="129"/>
      <c r="O2202" s="129"/>
      <c r="P2202" s="130"/>
      <c r="Q2202" s="130"/>
      <c r="R2202" s="130"/>
      <c r="S2202" s="131"/>
      <c r="T2202" s="131"/>
    </row>
    <row r="2203" spans="13:20" ht="14.25" customHeight="1" x14ac:dyDescent="0.15">
      <c r="M2203" s="123"/>
      <c r="N2203" s="129"/>
      <c r="O2203" s="129"/>
      <c r="P2203" s="130"/>
      <c r="Q2203" s="130"/>
      <c r="R2203" s="130"/>
      <c r="S2203" s="131"/>
      <c r="T2203" s="131"/>
    </row>
    <row r="2204" spans="13:20" ht="14.25" customHeight="1" x14ac:dyDescent="0.15">
      <c r="M2204" s="123"/>
      <c r="N2204" s="129"/>
      <c r="O2204" s="129"/>
      <c r="P2204" s="130"/>
      <c r="Q2204" s="130"/>
      <c r="R2204" s="130"/>
      <c r="S2204" s="131"/>
      <c r="T2204" s="131"/>
    </row>
    <row r="2205" spans="13:20" ht="14.25" customHeight="1" x14ac:dyDescent="0.15">
      <c r="M2205" s="123"/>
      <c r="N2205" s="129"/>
      <c r="O2205" s="129"/>
      <c r="P2205" s="130"/>
      <c r="Q2205" s="130"/>
      <c r="R2205" s="130"/>
      <c r="S2205" s="131"/>
      <c r="T2205" s="131"/>
    </row>
    <row r="2206" spans="13:20" ht="14.25" customHeight="1" x14ac:dyDescent="0.15">
      <c r="M2206" s="123"/>
      <c r="N2206" s="129"/>
      <c r="O2206" s="129"/>
      <c r="P2206" s="130"/>
      <c r="Q2206" s="130"/>
      <c r="R2206" s="130"/>
      <c r="S2206" s="131"/>
      <c r="T2206" s="131"/>
    </row>
    <row r="2207" spans="13:20" ht="14.25" customHeight="1" x14ac:dyDescent="0.15">
      <c r="M2207" s="123"/>
      <c r="N2207" s="129"/>
      <c r="O2207" s="129"/>
      <c r="P2207" s="130"/>
      <c r="Q2207" s="130"/>
      <c r="R2207" s="130"/>
      <c r="S2207" s="131"/>
      <c r="T2207" s="131"/>
    </row>
    <row r="2208" spans="13:20" ht="14.25" customHeight="1" x14ac:dyDescent="0.15">
      <c r="M2208" s="123"/>
      <c r="N2208" s="129"/>
      <c r="O2208" s="129"/>
      <c r="P2208" s="130"/>
      <c r="Q2208" s="130"/>
      <c r="R2208" s="130"/>
      <c r="S2208" s="131"/>
      <c r="T2208" s="131"/>
    </row>
    <row r="2209" spans="13:20" ht="14.25" customHeight="1" x14ac:dyDescent="0.15">
      <c r="M2209" s="123"/>
      <c r="N2209" s="129"/>
      <c r="O2209" s="129"/>
      <c r="P2209" s="130"/>
      <c r="Q2209" s="130"/>
      <c r="R2209" s="130"/>
      <c r="S2209" s="131"/>
      <c r="T2209" s="131"/>
    </row>
    <row r="2210" spans="13:20" ht="14.25" customHeight="1" x14ac:dyDescent="0.15">
      <c r="M2210" s="123"/>
      <c r="N2210" s="129"/>
      <c r="O2210" s="129"/>
      <c r="P2210" s="130"/>
      <c r="Q2210" s="130"/>
      <c r="R2210" s="130"/>
      <c r="S2210" s="131"/>
      <c r="T2210" s="131"/>
    </row>
    <row r="2211" spans="13:20" ht="14.25" customHeight="1" x14ac:dyDescent="0.15">
      <c r="M2211" s="123"/>
      <c r="N2211" s="129"/>
      <c r="O2211" s="129"/>
      <c r="P2211" s="130"/>
      <c r="Q2211" s="130"/>
      <c r="R2211" s="130"/>
      <c r="S2211" s="131"/>
      <c r="T2211" s="131"/>
    </row>
    <row r="2212" spans="13:20" ht="14.25" customHeight="1" x14ac:dyDescent="0.15">
      <c r="M2212" s="123"/>
      <c r="N2212" s="129"/>
      <c r="O2212" s="129"/>
      <c r="P2212" s="130"/>
      <c r="Q2212" s="130"/>
      <c r="R2212" s="130"/>
      <c r="S2212" s="131"/>
      <c r="T2212" s="131"/>
    </row>
    <row r="2213" spans="13:20" ht="14.25" customHeight="1" x14ac:dyDescent="0.15">
      <c r="M2213" s="123"/>
      <c r="N2213" s="129"/>
      <c r="O2213" s="129"/>
      <c r="P2213" s="130"/>
      <c r="Q2213" s="130"/>
      <c r="R2213" s="130"/>
      <c r="S2213" s="131"/>
      <c r="T2213" s="131"/>
    </row>
    <row r="2214" spans="13:20" ht="14.25" customHeight="1" x14ac:dyDescent="0.15">
      <c r="M2214" s="123"/>
      <c r="N2214" s="129"/>
      <c r="O2214" s="129"/>
      <c r="P2214" s="130"/>
      <c r="Q2214" s="130"/>
      <c r="R2214" s="130"/>
      <c r="S2214" s="131"/>
      <c r="T2214" s="131"/>
    </row>
    <row r="2215" spans="13:20" ht="14.25" customHeight="1" x14ac:dyDescent="0.15">
      <c r="M2215" s="123"/>
      <c r="N2215" s="129"/>
      <c r="O2215" s="129"/>
      <c r="P2215" s="130"/>
      <c r="Q2215" s="130"/>
      <c r="R2215" s="130"/>
      <c r="S2215" s="131"/>
      <c r="T2215" s="131"/>
    </row>
    <row r="2216" spans="13:20" ht="14.25" customHeight="1" x14ac:dyDescent="0.15">
      <c r="M2216" s="123"/>
      <c r="N2216" s="129"/>
      <c r="O2216" s="129"/>
      <c r="P2216" s="130"/>
      <c r="Q2216" s="130"/>
      <c r="R2216" s="130"/>
      <c r="S2216" s="131"/>
      <c r="T2216" s="131"/>
    </row>
    <row r="2217" spans="13:20" ht="14.25" customHeight="1" x14ac:dyDescent="0.15">
      <c r="M2217" s="123"/>
      <c r="N2217" s="129"/>
      <c r="O2217" s="129"/>
      <c r="P2217" s="130"/>
      <c r="Q2217" s="130"/>
      <c r="R2217" s="130"/>
      <c r="S2217" s="131"/>
      <c r="T2217" s="131"/>
    </row>
    <row r="2218" spans="13:20" ht="14.25" customHeight="1" x14ac:dyDescent="0.15">
      <c r="M2218" s="123"/>
      <c r="N2218" s="129"/>
      <c r="O2218" s="129"/>
      <c r="P2218" s="130"/>
      <c r="Q2218" s="130"/>
      <c r="R2218" s="130"/>
      <c r="S2218" s="131"/>
      <c r="T2218" s="131"/>
    </row>
    <row r="2219" spans="13:20" ht="14.25" customHeight="1" x14ac:dyDescent="0.15">
      <c r="M2219" s="123"/>
      <c r="N2219" s="129"/>
      <c r="O2219" s="129"/>
      <c r="P2219" s="130"/>
      <c r="Q2219" s="130"/>
      <c r="R2219" s="130"/>
      <c r="S2219" s="131"/>
      <c r="T2219" s="131"/>
    </row>
    <row r="2220" spans="13:20" ht="14.25" customHeight="1" x14ac:dyDescent="0.15">
      <c r="M2220" s="123"/>
      <c r="N2220" s="129"/>
      <c r="O2220" s="129"/>
      <c r="P2220" s="130"/>
      <c r="Q2220" s="130"/>
      <c r="R2220" s="130"/>
      <c r="S2220" s="131"/>
      <c r="T2220" s="131"/>
    </row>
    <row r="2221" spans="13:20" ht="14.25" customHeight="1" x14ac:dyDescent="0.15">
      <c r="M2221" s="123"/>
      <c r="N2221" s="129"/>
      <c r="O2221" s="129"/>
      <c r="P2221" s="130"/>
      <c r="Q2221" s="130"/>
      <c r="R2221" s="130"/>
      <c r="S2221" s="131"/>
      <c r="T2221" s="131"/>
    </row>
    <row r="2222" spans="13:20" ht="14.25" customHeight="1" x14ac:dyDescent="0.15">
      <c r="M2222" s="123"/>
      <c r="N2222" s="129"/>
      <c r="O2222" s="129"/>
      <c r="P2222" s="130"/>
      <c r="Q2222" s="130"/>
      <c r="R2222" s="130"/>
      <c r="S2222" s="131"/>
      <c r="T2222" s="131"/>
    </row>
    <row r="2223" spans="13:20" ht="14.25" customHeight="1" x14ac:dyDescent="0.15">
      <c r="M2223" s="123"/>
      <c r="N2223" s="129"/>
      <c r="O2223" s="129"/>
      <c r="P2223" s="130"/>
      <c r="Q2223" s="130"/>
      <c r="R2223" s="130"/>
      <c r="S2223" s="131"/>
      <c r="T2223" s="131"/>
    </row>
    <row r="2224" spans="13:20" ht="14.25" customHeight="1" x14ac:dyDescent="0.15">
      <c r="M2224" s="123"/>
      <c r="N2224" s="129"/>
      <c r="O2224" s="129"/>
      <c r="P2224" s="130"/>
      <c r="Q2224" s="130"/>
      <c r="R2224" s="130"/>
      <c r="S2224" s="131"/>
      <c r="T2224" s="131"/>
    </row>
    <row r="2225" spans="13:20" ht="14.25" customHeight="1" x14ac:dyDescent="0.15">
      <c r="M2225" s="123"/>
      <c r="N2225" s="129"/>
      <c r="O2225" s="129"/>
      <c r="P2225" s="130"/>
      <c r="Q2225" s="130"/>
      <c r="R2225" s="130"/>
      <c r="S2225" s="131"/>
      <c r="T2225" s="131"/>
    </row>
    <row r="2226" spans="13:20" ht="14.25" customHeight="1" x14ac:dyDescent="0.15">
      <c r="M2226" s="123"/>
      <c r="N2226" s="129"/>
      <c r="O2226" s="129"/>
      <c r="P2226" s="130"/>
      <c r="Q2226" s="130"/>
      <c r="R2226" s="130"/>
      <c r="S2226" s="131"/>
      <c r="T2226" s="131"/>
    </row>
    <row r="2227" spans="13:20" ht="14.25" customHeight="1" x14ac:dyDescent="0.15">
      <c r="M2227" s="123"/>
      <c r="N2227" s="129"/>
      <c r="O2227" s="129"/>
      <c r="P2227" s="130"/>
      <c r="Q2227" s="130"/>
      <c r="R2227" s="130"/>
      <c r="S2227" s="131"/>
      <c r="T2227" s="131"/>
    </row>
    <row r="2228" spans="13:20" ht="14.25" customHeight="1" x14ac:dyDescent="0.15">
      <c r="M2228" s="123"/>
      <c r="N2228" s="129"/>
      <c r="O2228" s="129"/>
      <c r="P2228" s="130"/>
      <c r="Q2228" s="130"/>
      <c r="R2228" s="130"/>
      <c r="S2228" s="131"/>
      <c r="T2228" s="131"/>
    </row>
    <row r="2229" spans="13:20" ht="14.25" customHeight="1" x14ac:dyDescent="0.15">
      <c r="M2229" s="123"/>
      <c r="N2229" s="129"/>
      <c r="O2229" s="129"/>
      <c r="P2229" s="130"/>
      <c r="Q2229" s="130"/>
      <c r="R2229" s="130"/>
      <c r="S2229" s="131"/>
      <c r="T2229" s="131"/>
    </row>
    <row r="2230" spans="13:20" ht="14.25" customHeight="1" x14ac:dyDescent="0.15">
      <c r="M2230" s="123"/>
      <c r="N2230" s="129"/>
      <c r="O2230" s="129"/>
      <c r="P2230" s="130"/>
      <c r="Q2230" s="130"/>
      <c r="R2230" s="130"/>
      <c r="S2230" s="131"/>
      <c r="T2230" s="131"/>
    </row>
    <row r="2231" spans="13:20" ht="14.25" customHeight="1" x14ac:dyDescent="0.15">
      <c r="M2231" s="123"/>
      <c r="N2231" s="129"/>
      <c r="O2231" s="129"/>
      <c r="P2231" s="130"/>
      <c r="Q2231" s="130"/>
      <c r="R2231" s="130"/>
      <c r="S2231" s="131"/>
      <c r="T2231" s="131"/>
    </row>
    <row r="2232" spans="13:20" ht="14.25" customHeight="1" x14ac:dyDescent="0.15">
      <c r="M2232" s="123"/>
      <c r="N2232" s="129"/>
      <c r="O2232" s="129"/>
      <c r="P2232" s="130"/>
      <c r="Q2232" s="130"/>
      <c r="R2232" s="130"/>
      <c r="S2232" s="131"/>
      <c r="T2232" s="131"/>
    </row>
    <row r="2233" spans="13:20" ht="14.25" customHeight="1" x14ac:dyDescent="0.15">
      <c r="M2233" s="123"/>
      <c r="N2233" s="129"/>
      <c r="O2233" s="129"/>
      <c r="P2233" s="130"/>
      <c r="Q2233" s="130"/>
      <c r="R2233" s="130"/>
      <c r="S2233" s="131"/>
      <c r="T2233" s="131"/>
    </row>
    <row r="2234" spans="13:20" ht="14.25" customHeight="1" x14ac:dyDescent="0.15">
      <c r="M2234" s="123"/>
      <c r="N2234" s="129"/>
      <c r="O2234" s="129"/>
      <c r="P2234" s="130"/>
      <c r="Q2234" s="130"/>
      <c r="R2234" s="130"/>
      <c r="S2234" s="131"/>
      <c r="T2234" s="131"/>
    </row>
    <row r="2235" spans="13:20" ht="14.25" customHeight="1" x14ac:dyDescent="0.15">
      <c r="M2235" s="123"/>
      <c r="N2235" s="129"/>
      <c r="O2235" s="129"/>
      <c r="P2235" s="130"/>
      <c r="Q2235" s="130"/>
      <c r="R2235" s="130"/>
      <c r="S2235" s="131"/>
      <c r="T2235" s="131"/>
    </row>
    <row r="2236" spans="13:20" ht="14.25" customHeight="1" x14ac:dyDescent="0.15">
      <c r="M2236" s="123"/>
      <c r="N2236" s="129"/>
      <c r="O2236" s="129"/>
      <c r="P2236" s="130"/>
      <c r="Q2236" s="130"/>
      <c r="R2236" s="130"/>
      <c r="S2236" s="131"/>
      <c r="T2236" s="131"/>
    </row>
    <row r="2237" spans="13:20" ht="14.25" customHeight="1" x14ac:dyDescent="0.15">
      <c r="M2237" s="123"/>
      <c r="N2237" s="129"/>
      <c r="O2237" s="129"/>
      <c r="P2237" s="130"/>
      <c r="Q2237" s="130"/>
      <c r="R2237" s="130"/>
      <c r="S2237" s="131"/>
      <c r="T2237" s="131"/>
    </row>
    <row r="2238" spans="13:20" ht="14.25" customHeight="1" x14ac:dyDescent="0.15">
      <c r="M2238" s="123"/>
      <c r="N2238" s="129"/>
      <c r="O2238" s="129"/>
      <c r="P2238" s="130"/>
      <c r="Q2238" s="130"/>
      <c r="R2238" s="130"/>
      <c r="S2238" s="131"/>
      <c r="T2238" s="131"/>
    </row>
    <row r="2239" spans="13:20" ht="14.25" customHeight="1" x14ac:dyDescent="0.15">
      <c r="M2239" s="123"/>
      <c r="N2239" s="129"/>
      <c r="O2239" s="129"/>
      <c r="P2239" s="130"/>
      <c r="Q2239" s="130"/>
      <c r="R2239" s="130"/>
      <c r="S2239" s="131"/>
      <c r="T2239" s="131"/>
    </row>
    <row r="2240" spans="13:20" ht="14.25" customHeight="1" x14ac:dyDescent="0.15">
      <c r="M2240" s="123"/>
      <c r="N2240" s="129"/>
      <c r="O2240" s="129"/>
      <c r="P2240" s="130"/>
      <c r="Q2240" s="130"/>
      <c r="R2240" s="130"/>
      <c r="S2240" s="131"/>
      <c r="T2240" s="131"/>
    </row>
    <row r="2241" spans="13:20" ht="14.25" customHeight="1" x14ac:dyDescent="0.15">
      <c r="M2241" s="123"/>
      <c r="N2241" s="129"/>
      <c r="O2241" s="129"/>
      <c r="P2241" s="130"/>
      <c r="Q2241" s="130"/>
      <c r="R2241" s="130"/>
      <c r="S2241" s="131"/>
      <c r="T2241" s="131"/>
    </row>
    <row r="2242" spans="13:20" ht="14.25" customHeight="1" x14ac:dyDescent="0.15">
      <c r="M2242" s="123"/>
      <c r="N2242" s="129"/>
      <c r="O2242" s="129"/>
      <c r="P2242" s="130"/>
      <c r="Q2242" s="130"/>
      <c r="R2242" s="130"/>
      <c r="S2242" s="131"/>
      <c r="T2242" s="131"/>
    </row>
    <row r="2243" spans="13:20" ht="14.25" customHeight="1" x14ac:dyDescent="0.15">
      <c r="M2243" s="123"/>
      <c r="N2243" s="129"/>
      <c r="O2243" s="129"/>
      <c r="P2243" s="130"/>
      <c r="Q2243" s="130"/>
      <c r="R2243" s="130"/>
      <c r="S2243" s="131"/>
      <c r="T2243" s="131"/>
    </row>
    <row r="2244" spans="13:20" ht="14.25" customHeight="1" x14ac:dyDescent="0.15">
      <c r="M2244" s="123"/>
      <c r="N2244" s="129"/>
      <c r="O2244" s="129"/>
      <c r="P2244" s="130"/>
      <c r="Q2244" s="130"/>
      <c r="R2244" s="130"/>
      <c r="S2244" s="131"/>
      <c r="T2244" s="131"/>
    </row>
    <row r="2245" spans="13:20" ht="14.25" customHeight="1" x14ac:dyDescent="0.15">
      <c r="M2245" s="123"/>
      <c r="N2245" s="129"/>
      <c r="O2245" s="129"/>
      <c r="P2245" s="130"/>
      <c r="Q2245" s="130"/>
      <c r="R2245" s="130"/>
      <c r="S2245" s="131"/>
      <c r="T2245" s="131"/>
    </row>
    <row r="2246" spans="13:20" ht="14.25" customHeight="1" x14ac:dyDescent="0.15">
      <c r="M2246" s="123"/>
      <c r="N2246" s="129"/>
      <c r="O2246" s="129"/>
      <c r="P2246" s="130"/>
      <c r="Q2246" s="130"/>
      <c r="R2246" s="130"/>
      <c r="S2246" s="131"/>
      <c r="T2246" s="131"/>
    </row>
    <row r="2247" spans="13:20" ht="14.25" customHeight="1" x14ac:dyDescent="0.15">
      <c r="M2247" s="123"/>
      <c r="N2247" s="129"/>
      <c r="O2247" s="129"/>
      <c r="P2247" s="130"/>
      <c r="Q2247" s="130"/>
      <c r="R2247" s="130"/>
      <c r="S2247" s="131"/>
      <c r="T2247" s="131"/>
    </row>
    <row r="2248" spans="13:20" ht="14.25" customHeight="1" x14ac:dyDescent="0.15">
      <c r="M2248" s="123"/>
      <c r="N2248" s="129"/>
      <c r="O2248" s="129"/>
      <c r="P2248" s="130"/>
      <c r="Q2248" s="130"/>
      <c r="R2248" s="130"/>
      <c r="S2248" s="131"/>
      <c r="T2248" s="131"/>
    </row>
    <row r="2249" spans="13:20" ht="14.25" customHeight="1" x14ac:dyDescent="0.15">
      <c r="M2249" s="123"/>
      <c r="N2249" s="129"/>
      <c r="O2249" s="129"/>
      <c r="P2249" s="130"/>
      <c r="Q2249" s="130"/>
      <c r="R2249" s="130"/>
      <c r="S2249" s="131"/>
      <c r="T2249" s="131"/>
    </row>
    <row r="2250" spans="13:20" ht="14.25" customHeight="1" x14ac:dyDescent="0.15">
      <c r="M2250" s="123"/>
      <c r="N2250" s="129"/>
      <c r="O2250" s="129"/>
      <c r="P2250" s="130"/>
      <c r="Q2250" s="130"/>
      <c r="R2250" s="130"/>
      <c r="S2250" s="131"/>
      <c r="T2250" s="131"/>
    </row>
    <row r="2251" spans="13:20" ht="14.25" customHeight="1" x14ac:dyDescent="0.15">
      <c r="M2251" s="123"/>
      <c r="N2251" s="129"/>
      <c r="O2251" s="129"/>
      <c r="P2251" s="130"/>
      <c r="Q2251" s="130"/>
      <c r="R2251" s="130"/>
      <c r="S2251" s="131"/>
      <c r="T2251" s="131"/>
    </row>
    <row r="2252" spans="13:20" ht="14.25" customHeight="1" x14ac:dyDescent="0.15">
      <c r="M2252" s="123"/>
      <c r="N2252" s="129"/>
      <c r="O2252" s="129"/>
      <c r="P2252" s="130"/>
      <c r="Q2252" s="130"/>
      <c r="R2252" s="130"/>
      <c r="S2252" s="131"/>
      <c r="T2252" s="131"/>
    </row>
    <row r="2253" spans="13:20" ht="14.25" customHeight="1" x14ac:dyDescent="0.15">
      <c r="M2253" s="123"/>
      <c r="N2253" s="129"/>
      <c r="O2253" s="129"/>
      <c r="P2253" s="130"/>
      <c r="Q2253" s="130"/>
      <c r="R2253" s="130"/>
      <c r="S2253" s="131"/>
      <c r="T2253" s="131"/>
    </row>
    <row r="2254" spans="13:20" ht="14.25" customHeight="1" x14ac:dyDescent="0.15">
      <c r="M2254" s="123"/>
      <c r="N2254" s="129"/>
      <c r="O2254" s="129"/>
      <c r="P2254" s="130"/>
      <c r="Q2254" s="130"/>
      <c r="R2254" s="130"/>
      <c r="S2254" s="131"/>
      <c r="T2254" s="131"/>
    </row>
    <row r="2255" spans="13:20" ht="14.25" customHeight="1" x14ac:dyDescent="0.15">
      <c r="M2255" s="123"/>
      <c r="N2255" s="129"/>
      <c r="O2255" s="129"/>
      <c r="P2255" s="130"/>
      <c r="Q2255" s="130"/>
      <c r="R2255" s="130"/>
      <c r="S2255" s="131"/>
      <c r="T2255" s="131"/>
    </row>
    <row r="2256" spans="13:20" ht="14.25" customHeight="1" x14ac:dyDescent="0.15">
      <c r="M2256" s="123"/>
      <c r="N2256" s="129"/>
      <c r="O2256" s="129"/>
      <c r="P2256" s="130"/>
      <c r="Q2256" s="130"/>
      <c r="R2256" s="130"/>
      <c r="S2256" s="131"/>
      <c r="T2256" s="131"/>
    </row>
    <row r="2257" spans="13:20" ht="14.25" customHeight="1" x14ac:dyDescent="0.15">
      <c r="M2257" s="123"/>
      <c r="N2257" s="129"/>
      <c r="O2257" s="129"/>
      <c r="P2257" s="130"/>
      <c r="Q2257" s="130"/>
      <c r="R2257" s="130"/>
      <c r="S2257" s="131"/>
      <c r="T2257" s="131"/>
    </row>
    <row r="2258" spans="13:20" ht="14.25" customHeight="1" x14ac:dyDescent="0.15">
      <c r="M2258" s="123"/>
      <c r="N2258" s="129"/>
      <c r="O2258" s="129"/>
      <c r="P2258" s="130"/>
      <c r="Q2258" s="130"/>
      <c r="R2258" s="130"/>
      <c r="S2258" s="131"/>
      <c r="T2258" s="131"/>
    </row>
    <row r="2259" spans="13:20" ht="14.25" customHeight="1" x14ac:dyDescent="0.15">
      <c r="M2259" s="123"/>
      <c r="N2259" s="129"/>
      <c r="O2259" s="129"/>
      <c r="P2259" s="130"/>
      <c r="Q2259" s="130"/>
      <c r="R2259" s="130"/>
      <c r="S2259" s="131"/>
      <c r="T2259" s="131"/>
    </row>
    <row r="2260" spans="13:20" ht="14.25" customHeight="1" x14ac:dyDescent="0.15">
      <c r="M2260" s="123"/>
      <c r="N2260" s="129"/>
      <c r="O2260" s="129"/>
      <c r="P2260" s="130"/>
      <c r="Q2260" s="130"/>
      <c r="R2260" s="130"/>
      <c r="S2260" s="131"/>
      <c r="T2260" s="131"/>
    </row>
    <row r="2261" spans="13:20" ht="14.25" customHeight="1" x14ac:dyDescent="0.15">
      <c r="M2261" s="123"/>
      <c r="N2261" s="129"/>
      <c r="O2261" s="129"/>
      <c r="P2261" s="130"/>
      <c r="Q2261" s="130"/>
      <c r="R2261" s="130"/>
      <c r="S2261" s="131"/>
      <c r="T2261" s="131"/>
    </row>
    <row r="2262" spans="13:20" ht="14.25" customHeight="1" x14ac:dyDescent="0.15">
      <c r="M2262" s="123"/>
      <c r="N2262" s="129"/>
      <c r="O2262" s="129"/>
      <c r="P2262" s="130"/>
      <c r="Q2262" s="130"/>
      <c r="R2262" s="130"/>
      <c r="S2262" s="131"/>
      <c r="T2262" s="131"/>
    </row>
    <row r="2263" spans="13:20" ht="14.25" customHeight="1" x14ac:dyDescent="0.15">
      <c r="M2263" s="123"/>
      <c r="N2263" s="129"/>
      <c r="O2263" s="129"/>
      <c r="P2263" s="130"/>
      <c r="Q2263" s="130"/>
      <c r="R2263" s="130"/>
      <c r="S2263" s="131"/>
      <c r="T2263" s="131"/>
    </row>
    <row r="2264" spans="13:20" ht="14.25" customHeight="1" x14ac:dyDescent="0.15">
      <c r="M2264" s="123"/>
      <c r="N2264" s="129"/>
      <c r="O2264" s="129"/>
      <c r="P2264" s="130"/>
      <c r="Q2264" s="130"/>
      <c r="R2264" s="130"/>
      <c r="S2264" s="131"/>
      <c r="T2264" s="131"/>
    </row>
    <row r="2265" spans="13:20" ht="14.25" customHeight="1" x14ac:dyDescent="0.15">
      <c r="M2265" s="123"/>
      <c r="N2265" s="129"/>
      <c r="O2265" s="129"/>
      <c r="P2265" s="130"/>
      <c r="Q2265" s="130"/>
      <c r="R2265" s="130"/>
      <c r="S2265" s="131"/>
      <c r="T2265" s="131"/>
    </row>
    <row r="2266" spans="13:20" ht="14.25" customHeight="1" x14ac:dyDescent="0.15">
      <c r="M2266" s="123"/>
      <c r="N2266" s="129"/>
      <c r="O2266" s="129"/>
      <c r="P2266" s="130"/>
      <c r="Q2266" s="130"/>
      <c r="R2266" s="130"/>
      <c r="S2266" s="131"/>
      <c r="T2266" s="131"/>
    </row>
    <row r="2267" spans="13:20" ht="14.25" customHeight="1" x14ac:dyDescent="0.15">
      <c r="M2267" s="123"/>
      <c r="N2267" s="129"/>
      <c r="O2267" s="129"/>
      <c r="P2267" s="130"/>
      <c r="Q2267" s="130"/>
      <c r="R2267" s="130"/>
      <c r="S2267" s="131"/>
      <c r="T2267" s="131"/>
    </row>
    <row r="2268" spans="13:20" ht="14.25" customHeight="1" x14ac:dyDescent="0.15">
      <c r="M2268" s="123"/>
      <c r="N2268" s="129"/>
      <c r="O2268" s="129"/>
      <c r="P2268" s="130"/>
      <c r="Q2268" s="130"/>
      <c r="R2268" s="130"/>
      <c r="S2268" s="131"/>
      <c r="T2268" s="131"/>
    </row>
    <row r="2269" spans="13:20" ht="14.25" customHeight="1" x14ac:dyDescent="0.15">
      <c r="M2269" s="123"/>
      <c r="N2269" s="129"/>
      <c r="O2269" s="129"/>
      <c r="P2269" s="130"/>
      <c r="Q2269" s="130"/>
      <c r="R2269" s="130"/>
      <c r="S2269" s="131"/>
      <c r="T2269" s="131"/>
    </row>
    <row r="2270" spans="13:20" ht="14.25" customHeight="1" x14ac:dyDescent="0.15">
      <c r="M2270" s="123"/>
      <c r="N2270" s="129"/>
      <c r="O2270" s="129"/>
      <c r="P2270" s="130"/>
      <c r="Q2270" s="130"/>
      <c r="R2270" s="130"/>
      <c r="S2270" s="131"/>
      <c r="T2270" s="131"/>
    </row>
    <row r="2271" spans="13:20" ht="14.25" customHeight="1" x14ac:dyDescent="0.15">
      <c r="M2271" s="123"/>
      <c r="N2271" s="129"/>
      <c r="O2271" s="129"/>
      <c r="P2271" s="130"/>
      <c r="Q2271" s="130"/>
      <c r="R2271" s="130"/>
      <c r="S2271" s="131"/>
      <c r="T2271" s="131"/>
    </row>
    <row r="2272" spans="13:20" ht="14.25" customHeight="1" x14ac:dyDescent="0.15">
      <c r="M2272" s="123"/>
      <c r="N2272" s="129"/>
      <c r="O2272" s="129"/>
      <c r="P2272" s="130"/>
      <c r="Q2272" s="130"/>
      <c r="R2272" s="130"/>
      <c r="S2272" s="131"/>
      <c r="T2272" s="131"/>
    </row>
    <row r="2273" spans="13:20" ht="14.25" customHeight="1" x14ac:dyDescent="0.15">
      <c r="M2273" s="123"/>
      <c r="N2273" s="129"/>
      <c r="O2273" s="129"/>
      <c r="P2273" s="130"/>
      <c r="Q2273" s="130"/>
      <c r="R2273" s="130"/>
      <c r="S2273" s="131"/>
      <c r="T2273" s="131"/>
    </row>
    <row r="2274" spans="13:20" ht="14.25" customHeight="1" x14ac:dyDescent="0.15">
      <c r="M2274" s="123"/>
      <c r="N2274" s="129"/>
      <c r="O2274" s="129"/>
      <c r="P2274" s="130"/>
      <c r="Q2274" s="130"/>
      <c r="R2274" s="130"/>
      <c r="S2274" s="131"/>
      <c r="T2274" s="131"/>
    </row>
    <row r="2275" spans="13:20" ht="14.25" customHeight="1" x14ac:dyDescent="0.15">
      <c r="M2275" s="123"/>
      <c r="N2275" s="129"/>
      <c r="O2275" s="129"/>
      <c r="P2275" s="130"/>
      <c r="Q2275" s="130"/>
      <c r="R2275" s="130"/>
      <c r="S2275" s="131"/>
      <c r="T2275" s="131"/>
    </row>
    <row r="2276" spans="13:20" ht="14.25" customHeight="1" x14ac:dyDescent="0.15">
      <c r="M2276" s="123"/>
      <c r="N2276" s="129"/>
      <c r="O2276" s="129"/>
      <c r="P2276" s="130"/>
      <c r="Q2276" s="130"/>
      <c r="R2276" s="130"/>
      <c r="S2276" s="131"/>
      <c r="T2276" s="131"/>
    </row>
    <row r="2277" spans="13:20" ht="14.25" customHeight="1" x14ac:dyDescent="0.15">
      <c r="M2277" s="123"/>
      <c r="N2277" s="129"/>
      <c r="O2277" s="129"/>
      <c r="P2277" s="130"/>
      <c r="Q2277" s="130"/>
      <c r="R2277" s="130"/>
      <c r="S2277" s="131"/>
      <c r="T2277" s="131"/>
    </row>
    <row r="2278" spans="13:20" ht="14.25" customHeight="1" x14ac:dyDescent="0.15">
      <c r="M2278" s="123"/>
      <c r="N2278" s="129"/>
      <c r="O2278" s="129"/>
      <c r="P2278" s="130"/>
      <c r="Q2278" s="130"/>
      <c r="R2278" s="130"/>
      <c r="S2278" s="131"/>
      <c r="T2278" s="131"/>
    </row>
    <row r="2279" spans="13:20" ht="14.25" customHeight="1" x14ac:dyDescent="0.15">
      <c r="M2279" s="123"/>
      <c r="N2279" s="129"/>
      <c r="O2279" s="129"/>
      <c r="P2279" s="130"/>
      <c r="Q2279" s="130"/>
      <c r="R2279" s="130"/>
      <c r="S2279" s="131"/>
      <c r="T2279" s="131"/>
    </row>
    <row r="2280" spans="13:20" ht="14.25" customHeight="1" x14ac:dyDescent="0.15">
      <c r="M2280" s="123"/>
      <c r="N2280" s="129"/>
      <c r="O2280" s="129"/>
      <c r="P2280" s="130"/>
      <c r="Q2280" s="130"/>
      <c r="R2280" s="130"/>
      <c r="S2280" s="131"/>
      <c r="T2280" s="131"/>
    </row>
    <row r="2281" spans="13:20" ht="14.25" customHeight="1" x14ac:dyDescent="0.15">
      <c r="M2281" s="123"/>
      <c r="N2281" s="129"/>
      <c r="O2281" s="129"/>
      <c r="P2281" s="130"/>
      <c r="Q2281" s="130"/>
      <c r="R2281" s="130"/>
      <c r="S2281" s="131"/>
      <c r="T2281" s="131"/>
    </row>
    <row r="2282" spans="13:20" ht="14.25" customHeight="1" x14ac:dyDescent="0.15">
      <c r="M2282" s="123"/>
      <c r="N2282" s="129"/>
      <c r="O2282" s="129"/>
      <c r="P2282" s="130"/>
      <c r="Q2282" s="130"/>
      <c r="R2282" s="130"/>
      <c r="S2282" s="131"/>
      <c r="T2282" s="131"/>
    </row>
    <row r="2283" spans="13:20" ht="14.25" customHeight="1" x14ac:dyDescent="0.15">
      <c r="M2283" s="123"/>
      <c r="N2283" s="129"/>
      <c r="O2283" s="129"/>
      <c r="P2283" s="130"/>
      <c r="Q2283" s="130"/>
      <c r="R2283" s="130"/>
      <c r="S2283" s="131"/>
      <c r="T2283" s="131"/>
    </row>
    <row r="2284" spans="13:20" ht="14.25" customHeight="1" x14ac:dyDescent="0.15">
      <c r="M2284" s="123"/>
      <c r="N2284" s="129"/>
      <c r="O2284" s="129"/>
      <c r="P2284" s="130"/>
      <c r="Q2284" s="130"/>
      <c r="R2284" s="130"/>
      <c r="S2284" s="131"/>
      <c r="T2284" s="131"/>
    </row>
    <row r="2285" spans="13:20" ht="14.25" customHeight="1" x14ac:dyDescent="0.15">
      <c r="M2285" s="123"/>
      <c r="N2285" s="129"/>
      <c r="O2285" s="129"/>
      <c r="P2285" s="130"/>
      <c r="Q2285" s="130"/>
      <c r="R2285" s="130"/>
      <c r="S2285" s="131"/>
      <c r="T2285" s="131"/>
    </row>
    <row r="2286" spans="13:20" ht="14.25" customHeight="1" x14ac:dyDescent="0.15">
      <c r="M2286" s="123"/>
      <c r="N2286" s="129"/>
      <c r="O2286" s="129"/>
      <c r="P2286" s="130"/>
      <c r="Q2286" s="130"/>
      <c r="R2286" s="130"/>
      <c r="S2286" s="131"/>
      <c r="T2286" s="131"/>
    </row>
    <row r="2287" spans="13:20" ht="14.25" customHeight="1" x14ac:dyDescent="0.15">
      <c r="M2287" s="123"/>
      <c r="N2287" s="129"/>
      <c r="O2287" s="129"/>
      <c r="P2287" s="130"/>
      <c r="Q2287" s="130"/>
      <c r="R2287" s="130"/>
      <c r="S2287" s="131"/>
      <c r="T2287" s="131"/>
    </row>
    <row r="2288" spans="13:20" ht="14.25" customHeight="1" x14ac:dyDescent="0.15">
      <c r="M2288" s="123"/>
      <c r="N2288" s="129"/>
      <c r="O2288" s="129"/>
      <c r="P2288" s="130"/>
      <c r="Q2288" s="130"/>
      <c r="R2288" s="130"/>
      <c r="S2288" s="131"/>
      <c r="T2288" s="131"/>
    </row>
    <row r="2289" spans="13:20" ht="14.25" customHeight="1" x14ac:dyDescent="0.15">
      <c r="M2289" s="123"/>
      <c r="N2289" s="129"/>
      <c r="O2289" s="129"/>
      <c r="P2289" s="130"/>
      <c r="Q2289" s="130"/>
      <c r="R2289" s="130"/>
      <c r="S2289" s="131"/>
      <c r="T2289" s="131"/>
    </row>
    <row r="2290" spans="13:20" ht="14.25" customHeight="1" x14ac:dyDescent="0.15">
      <c r="M2290" s="123"/>
      <c r="N2290" s="129"/>
      <c r="O2290" s="129"/>
      <c r="P2290" s="130"/>
      <c r="Q2290" s="130"/>
      <c r="R2290" s="130"/>
      <c r="S2290" s="131"/>
      <c r="T2290" s="131"/>
    </row>
    <row r="2291" spans="13:20" ht="14.25" customHeight="1" x14ac:dyDescent="0.15">
      <c r="M2291" s="123"/>
      <c r="N2291" s="129"/>
      <c r="O2291" s="129"/>
      <c r="P2291" s="130"/>
      <c r="Q2291" s="130"/>
      <c r="R2291" s="130"/>
      <c r="S2291" s="131"/>
      <c r="T2291" s="131"/>
    </row>
    <row r="2292" spans="13:20" ht="14.25" customHeight="1" x14ac:dyDescent="0.15">
      <c r="M2292" s="123"/>
      <c r="N2292" s="129"/>
      <c r="O2292" s="129"/>
      <c r="P2292" s="130"/>
      <c r="Q2292" s="130"/>
      <c r="R2292" s="130"/>
      <c r="S2292" s="131"/>
      <c r="T2292" s="131"/>
    </row>
    <row r="2293" spans="13:20" ht="14.25" customHeight="1" x14ac:dyDescent="0.15">
      <c r="M2293" s="123"/>
      <c r="N2293" s="129"/>
      <c r="O2293" s="129"/>
      <c r="P2293" s="130"/>
      <c r="Q2293" s="130"/>
      <c r="R2293" s="130"/>
      <c r="S2293" s="131"/>
      <c r="T2293" s="131"/>
    </row>
    <row r="2294" spans="13:20" ht="14.25" customHeight="1" x14ac:dyDescent="0.15">
      <c r="M2294" s="123"/>
      <c r="N2294" s="129"/>
      <c r="O2294" s="129"/>
      <c r="P2294" s="130"/>
      <c r="Q2294" s="130"/>
      <c r="R2294" s="130"/>
      <c r="S2294" s="131"/>
      <c r="T2294" s="131"/>
    </row>
    <row r="2295" spans="13:20" ht="14.25" customHeight="1" x14ac:dyDescent="0.15">
      <c r="M2295" s="123"/>
      <c r="N2295" s="129"/>
      <c r="O2295" s="129"/>
      <c r="P2295" s="130"/>
      <c r="Q2295" s="130"/>
      <c r="R2295" s="130"/>
      <c r="S2295" s="131"/>
      <c r="T2295" s="131"/>
    </row>
    <row r="2296" spans="13:20" ht="14.25" customHeight="1" x14ac:dyDescent="0.15">
      <c r="M2296" s="123"/>
      <c r="N2296" s="129"/>
      <c r="O2296" s="129"/>
      <c r="P2296" s="130"/>
      <c r="Q2296" s="130"/>
      <c r="R2296" s="130"/>
      <c r="S2296" s="131"/>
      <c r="T2296" s="131"/>
    </row>
    <row r="2297" spans="13:20" ht="14.25" customHeight="1" x14ac:dyDescent="0.15">
      <c r="M2297" s="123"/>
      <c r="N2297" s="129"/>
      <c r="O2297" s="129"/>
      <c r="P2297" s="130"/>
      <c r="Q2297" s="130"/>
      <c r="R2297" s="130"/>
      <c r="S2297" s="131"/>
      <c r="T2297" s="131"/>
    </row>
    <row r="2298" spans="13:20" ht="14.25" customHeight="1" x14ac:dyDescent="0.15">
      <c r="M2298" s="123"/>
      <c r="N2298" s="129"/>
      <c r="O2298" s="129"/>
      <c r="P2298" s="130"/>
      <c r="Q2298" s="130"/>
      <c r="R2298" s="130"/>
      <c r="S2298" s="131"/>
      <c r="T2298" s="131"/>
    </row>
    <row r="2299" spans="13:20" ht="14.25" customHeight="1" x14ac:dyDescent="0.15">
      <c r="M2299" s="123"/>
      <c r="N2299" s="129"/>
      <c r="O2299" s="129"/>
      <c r="P2299" s="130"/>
      <c r="Q2299" s="130"/>
      <c r="R2299" s="130"/>
      <c r="S2299" s="131"/>
      <c r="T2299" s="131"/>
    </row>
    <row r="2300" spans="13:20" ht="14.25" customHeight="1" x14ac:dyDescent="0.15">
      <c r="M2300" s="123"/>
      <c r="N2300" s="129"/>
      <c r="O2300" s="129"/>
      <c r="P2300" s="130"/>
      <c r="Q2300" s="130"/>
      <c r="R2300" s="130"/>
      <c r="S2300" s="131"/>
      <c r="T2300" s="131"/>
    </row>
    <row r="2301" spans="13:20" ht="14.25" customHeight="1" x14ac:dyDescent="0.15">
      <c r="M2301" s="123"/>
      <c r="N2301" s="129"/>
      <c r="O2301" s="129"/>
      <c r="P2301" s="130"/>
      <c r="Q2301" s="130"/>
      <c r="R2301" s="130"/>
      <c r="S2301" s="131"/>
      <c r="T2301" s="131"/>
    </row>
    <row r="2302" spans="13:20" ht="14.25" customHeight="1" x14ac:dyDescent="0.15">
      <c r="M2302" s="123"/>
      <c r="N2302" s="129"/>
      <c r="O2302" s="129"/>
      <c r="P2302" s="130"/>
      <c r="Q2302" s="130"/>
      <c r="R2302" s="130"/>
      <c r="S2302" s="131"/>
      <c r="T2302" s="131"/>
    </row>
    <row r="2303" spans="13:20" ht="14.25" customHeight="1" x14ac:dyDescent="0.15">
      <c r="M2303" s="123"/>
      <c r="N2303" s="129"/>
      <c r="O2303" s="129"/>
      <c r="P2303" s="130"/>
      <c r="Q2303" s="130"/>
      <c r="R2303" s="130"/>
      <c r="S2303" s="131"/>
      <c r="T2303" s="131"/>
    </row>
    <row r="2304" spans="13:20" ht="14.25" customHeight="1" x14ac:dyDescent="0.15">
      <c r="M2304" s="123"/>
      <c r="N2304" s="129"/>
      <c r="O2304" s="129"/>
      <c r="P2304" s="130"/>
      <c r="Q2304" s="130"/>
      <c r="R2304" s="130"/>
      <c r="S2304" s="131"/>
      <c r="T2304" s="131"/>
    </row>
    <row r="2305" spans="13:20" ht="14.25" customHeight="1" x14ac:dyDescent="0.15">
      <c r="M2305" s="123"/>
      <c r="N2305" s="129"/>
      <c r="O2305" s="129"/>
      <c r="P2305" s="130"/>
      <c r="Q2305" s="130"/>
      <c r="R2305" s="130"/>
      <c r="S2305" s="131"/>
      <c r="T2305" s="131"/>
    </row>
    <row r="2306" spans="13:20" ht="14.25" customHeight="1" x14ac:dyDescent="0.15">
      <c r="M2306" s="123"/>
      <c r="N2306" s="129"/>
      <c r="O2306" s="129"/>
      <c r="P2306" s="130"/>
      <c r="Q2306" s="130"/>
      <c r="R2306" s="130"/>
      <c r="S2306" s="131"/>
      <c r="T2306" s="131"/>
    </row>
    <row r="2307" spans="13:20" ht="14.25" customHeight="1" x14ac:dyDescent="0.15">
      <c r="M2307" s="123"/>
      <c r="N2307" s="129"/>
      <c r="O2307" s="129"/>
      <c r="P2307" s="130"/>
      <c r="Q2307" s="130"/>
      <c r="R2307" s="130"/>
      <c r="S2307" s="131"/>
      <c r="T2307" s="131"/>
    </row>
    <row r="2308" spans="13:20" ht="14.25" customHeight="1" x14ac:dyDescent="0.15">
      <c r="M2308" s="123"/>
      <c r="N2308" s="129"/>
      <c r="O2308" s="129"/>
      <c r="P2308" s="130"/>
      <c r="Q2308" s="130"/>
      <c r="R2308" s="130"/>
      <c r="S2308" s="131"/>
      <c r="T2308" s="131"/>
    </row>
    <row r="2309" spans="13:20" ht="14.25" customHeight="1" x14ac:dyDescent="0.15">
      <c r="M2309" s="123"/>
      <c r="N2309" s="129"/>
      <c r="O2309" s="129"/>
      <c r="P2309" s="130"/>
      <c r="Q2309" s="130"/>
      <c r="R2309" s="130"/>
      <c r="S2309" s="131"/>
      <c r="T2309" s="131"/>
    </row>
    <row r="2310" spans="13:20" ht="14.25" customHeight="1" x14ac:dyDescent="0.15">
      <c r="M2310" s="123"/>
      <c r="N2310" s="129"/>
      <c r="O2310" s="129"/>
      <c r="P2310" s="130"/>
      <c r="Q2310" s="130"/>
      <c r="R2310" s="130"/>
      <c r="S2310" s="131"/>
      <c r="T2310" s="131"/>
    </row>
    <row r="2311" spans="13:20" ht="14.25" customHeight="1" x14ac:dyDescent="0.15">
      <c r="M2311" s="123"/>
      <c r="N2311" s="129"/>
      <c r="O2311" s="129"/>
      <c r="P2311" s="130"/>
      <c r="Q2311" s="130"/>
      <c r="R2311" s="130"/>
      <c r="S2311" s="131"/>
      <c r="T2311" s="131"/>
    </row>
    <row r="2312" spans="13:20" ht="14.25" customHeight="1" x14ac:dyDescent="0.15">
      <c r="M2312" s="123"/>
      <c r="N2312" s="129"/>
      <c r="O2312" s="129"/>
      <c r="P2312" s="130"/>
      <c r="Q2312" s="130"/>
      <c r="R2312" s="130"/>
      <c r="S2312" s="131"/>
      <c r="T2312" s="131"/>
    </row>
    <row r="2313" spans="13:20" ht="14.25" customHeight="1" x14ac:dyDescent="0.15">
      <c r="M2313" s="123"/>
      <c r="N2313" s="129"/>
      <c r="O2313" s="129"/>
      <c r="P2313" s="130"/>
      <c r="Q2313" s="130"/>
      <c r="R2313" s="130"/>
      <c r="S2313" s="131"/>
      <c r="T2313" s="131"/>
    </row>
    <row r="2314" spans="13:20" ht="14.25" customHeight="1" x14ac:dyDescent="0.15">
      <c r="M2314" s="123"/>
      <c r="N2314" s="129"/>
      <c r="O2314" s="129"/>
      <c r="P2314" s="130"/>
      <c r="Q2314" s="130"/>
      <c r="R2314" s="130"/>
      <c r="S2314" s="131"/>
      <c r="T2314" s="131"/>
    </row>
    <row r="2315" spans="13:20" ht="14.25" customHeight="1" x14ac:dyDescent="0.15">
      <c r="M2315" s="123"/>
      <c r="N2315" s="129"/>
      <c r="O2315" s="129"/>
      <c r="P2315" s="130"/>
      <c r="Q2315" s="130"/>
      <c r="R2315" s="130"/>
      <c r="S2315" s="131"/>
      <c r="T2315" s="131"/>
    </row>
    <row r="2316" spans="13:20" ht="14.25" customHeight="1" x14ac:dyDescent="0.15">
      <c r="M2316" s="123"/>
      <c r="N2316" s="129"/>
      <c r="O2316" s="129"/>
      <c r="P2316" s="130"/>
      <c r="Q2316" s="130"/>
      <c r="R2316" s="130"/>
      <c r="S2316" s="131"/>
      <c r="T2316" s="131"/>
    </row>
    <row r="2317" spans="13:20" ht="14.25" customHeight="1" x14ac:dyDescent="0.15">
      <c r="M2317" s="123"/>
      <c r="N2317" s="129"/>
      <c r="O2317" s="129"/>
      <c r="P2317" s="130"/>
      <c r="Q2317" s="130"/>
      <c r="R2317" s="130"/>
      <c r="S2317" s="131"/>
      <c r="T2317" s="131"/>
    </row>
    <row r="2318" spans="13:20" ht="14.25" customHeight="1" x14ac:dyDescent="0.15">
      <c r="M2318" s="123"/>
      <c r="N2318" s="129"/>
      <c r="O2318" s="129"/>
      <c r="P2318" s="130"/>
      <c r="Q2318" s="130"/>
      <c r="R2318" s="130"/>
      <c r="S2318" s="131"/>
      <c r="T2318" s="131"/>
    </row>
    <row r="2319" spans="13:20" ht="14.25" customHeight="1" x14ac:dyDescent="0.15">
      <c r="M2319" s="123"/>
      <c r="N2319" s="129"/>
      <c r="O2319" s="129"/>
      <c r="P2319" s="130"/>
      <c r="Q2319" s="130"/>
      <c r="R2319" s="130"/>
      <c r="S2319" s="131"/>
      <c r="T2319" s="131"/>
    </row>
    <row r="2320" spans="13:20" ht="14.25" customHeight="1" x14ac:dyDescent="0.15">
      <c r="M2320" s="123"/>
      <c r="N2320" s="129"/>
      <c r="O2320" s="129"/>
      <c r="P2320" s="130"/>
      <c r="Q2320" s="130"/>
      <c r="R2320" s="130"/>
      <c r="S2320" s="131"/>
      <c r="T2320" s="131"/>
    </row>
    <row r="2321" spans="13:20" ht="14.25" customHeight="1" x14ac:dyDescent="0.15">
      <c r="M2321" s="123"/>
      <c r="N2321" s="129"/>
      <c r="O2321" s="129"/>
      <c r="P2321" s="130"/>
      <c r="Q2321" s="130"/>
      <c r="R2321" s="130"/>
      <c r="S2321" s="131"/>
      <c r="T2321" s="131"/>
    </row>
    <row r="2322" spans="13:20" ht="14.25" customHeight="1" x14ac:dyDescent="0.15">
      <c r="M2322" s="123"/>
      <c r="N2322" s="129"/>
      <c r="O2322" s="129"/>
      <c r="P2322" s="130"/>
      <c r="Q2322" s="130"/>
      <c r="R2322" s="130"/>
      <c r="S2322" s="131"/>
      <c r="T2322" s="131"/>
    </row>
    <row r="2323" spans="13:20" ht="14.25" customHeight="1" x14ac:dyDescent="0.15">
      <c r="M2323" s="123"/>
      <c r="N2323" s="129"/>
      <c r="O2323" s="129"/>
      <c r="P2323" s="130"/>
      <c r="Q2323" s="130"/>
      <c r="R2323" s="130"/>
      <c r="S2323" s="131"/>
      <c r="T2323" s="131"/>
    </row>
    <row r="2324" spans="13:20" ht="14.25" customHeight="1" x14ac:dyDescent="0.15">
      <c r="M2324" s="123"/>
      <c r="N2324" s="129"/>
      <c r="O2324" s="129"/>
      <c r="P2324" s="130"/>
      <c r="Q2324" s="130"/>
      <c r="R2324" s="130"/>
      <c r="S2324" s="131"/>
      <c r="T2324" s="131"/>
    </row>
    <row r="2325" spans="13:20" ht="14.25" customHeight="1" x14ac:dyDescent="0.15">
      <c r="M2325" s="123"/>
      <c r="N2325" s="129"/>
      <c r="O2325" s="129"/>
      <c r="P2325" s="130"/>
      <c r="Q2325" s="130"/>
      <c r="R2325" s="130"/>
      <c r="S2325" s="131"/>
      <c r="T2325" s="131"/>
    </row>
    <row r="2326" spans="13:20" ht="14.25" customHeight="1" x14ac:dyDescent="0.15">
      <c r="M2326" s="123"/>
      <c r="N2326" s="129"/>
      <c r="O2326" s="129"/>
      <c r="P2326" s="130"/>
      <c r="Q2326" s="130"/>
      <c r="R2326" s="130"/>
      <c r="S2326" s="131"/>
      <c r="T2326" s="131"/>
    </row>
    <row r="2327" spans="13:20" ht="14.25" customHeight="1" x14ac:dyDescent="0.15">
      <c r="M2327" s="123"/>
      <c r="N2327" s="129"/>
      <c r="O2327" s="129"/>
      <c r="P2327" s="130"/>
      <c r="Q2327" s="130"/>
      <c r="R2327" s="130"/>
      <c r="S2327" s="131"/>
      <c r="T2327" s="131"/>
    </row>
    <row r="2328" spans="13:20" ht="14.25" customHeight="1" x14ac:dyDescent="0.15">
      <c r="M2328" s="123"/>
      <c r="N2328" s="129"/>
      <c r="O2328" s="129"/>
      <c r="P2328" s="130"/>
      <c r="Q2328" s="130"/>
      <c r="R2328" s="130"/>
      <c r="S2328" s="131"/>
      <c r="T2328" s="131"/>
    </row>
    <row r="2329" spans="13:20" ht="14.25" customHeight="1" x14ac:dyDescent="0.15">
      <c r="M2329" s="123"/>
      <c r="N2329" s="129"/>
      <c r="O2329" s="129"/>
      <c r="P2329" s="130"/>
      <c r="Q2329" s="130"/>
      <c r="R2329" s="130"/>
      <c r="S2329" s="131"/>
      <c r="T2329" s="131"/>
    </row>
    <row r="2330" spans="13:20" ht="14.25" customHeight="1" x14ac:dyDescent="0.15">
      <c r="M2330" s="123"/>
      <c r="N2330" s="129"/>
      <c r="O2330" s="129"/>
      <c r="P2330" s="130"/>
      <c r="Q2330" s="130"/>
      <c r="R2330" s="130"/>
      <c r="S2330" s="131"/>
      <c r="T2330" s="131"/>
    </row>
    <row r="2331" spans="13:20" ht="14.25" customHeight="1" x14ac:dyDescent="0.15">
      <c r="M2331" s="123"/>
      <c r="N2331" s="129"/>
      <c r="O2331" s="129"/>
      <c r="P2331" s="130"/>
      <c r="Q2331" s="130"/>
      <c r="R2331" s="130"/>
      <c r="S2331" s="131"/>
      <c r="T2331" s="131"/>
    </row>
    <row r="2332" spans="13:20" ht="14.25" customHeight="1" x14ac:dyDescent="0.15">
      <c r="M2332" s="123"/>
      <c r="N2332" s="129"/>
      <c r="O2332" s="129"/>
      <c r="P2332" s="130"/>
      <c r="Q2332" s="130"/>
      <c r="R2332" s="130"/>
      <c r="S2332" s="131"/>
      <c r="T2332" s="131"/>
    </row>
    <row r="2333" spans="13:20" ht="14.25" customHeight="1" x14ac:dyDescent="0.15">
      <c r="M2333" s="123"/>
      <c r="N2333" s="129"/>
      <c r="O2333" s="129"/>
      <c r="P2333" s="130"/>
      <c r="Q2333" s="130"/>
      <c r="R2333" s="130"/>
      <c r="S2333" s="131"/>
      <c r="T2333" s="131"/>
    </row>
    <row r="2334" spans="13:20" ht="14.25" customHeight="1" x14ac:dyDescent="0.15">
      <c r="M2334" s="123"/>
      <c r="N2334" s="129"/>
      <c r="O2334" s="129"/>
      <c r="P2334" s="130"/>
      <c r="Q2334" s="130"/>
      <c r="R2334" s="130"/>
      <c r="S2334" s="131"/>
      <c r="T2334" s="131"/>
    </row>
    <row r="2335" spans="13:20" ht="14.25" customHeight="1" x14ac:dyDescent="0.15">
      <c r="M2335" s="123"/>
      <c r="N2335" s="129"/>
      <c r="O2335" s="129"/>
      <c r="P2335" s="130"/>
      <c r="Q2335" s="130"/>
      <c r="R2335" s="130"/>
      <c r="S2335" s="131"/>
      <c r="T2335" s="131"/>
    </row>
    <row r="2336" spans="13:20" ht="14.25" customHeight="1" x14ac:dyDescent="0.15">
      <c r="M2336" s="123"/>
      <c r="N2336" s="129"/>
      <c r="O2336" s="129"/>
      <c r="P2336" s="130"/>
      <c r="Q2336" s="130"/>
      <c r="R2336" s="130"/>
      <c r="S2336" s="131"/>
      <c r="T2336" s="131"/>
    </row>
    <row r="2337" spans="13:20" ht="14.25" customHeight="1" x14ac:dyDescent="0.15">
      <c r="M2337" s="123"/>
      <c r="N2337" s="129"/>
      <c r="O2337" s="129"/>
      <c r="P2337" s="130"/>
      <c r="Q2337" s="130"/>
      <c r="R2337" s="130"/>
      <c r="S2337" s="131"/>
      <c r="T2337" s="131"/>
    </row>
    <row r="2338" spans="13:20" ht="14.25" customHeight="1" x14ac:dyDescent="0.15">
      <c r="M2338" s="123"/>
      <c r="N2338" s="129"/>
      <c r="O2338" s="129"/>
      <c r="P2338" s="130"/>
      <c r="Q2338" s="130"/>
      <c r="R2338" s="130"/>
      <c r="S2338" s="131"/>
      <c r="T2338" s="131"/>
    </row>
    <row r="2339" spans="13:20" ht="14.25" customHeight="1" x14ac:dyDescent="0.15">
      <c r="M2339" s="123"/>
      <c r="N2339" s="129"/>
      <c r="O2339" s="129"/>
      <c r="P2339" s="130"/>
      <c r="Q2339" s="130"/>
      <c r="R2339" s="130"/>
      <c r="S2339" s="131"/>
      <c r="T2339" s="131"/>
    </row>
    <row r="2340" spans="13:20" ht="14.25" customHeight="1" x14ac:dyDescent="0.15">
      <c r="M2340" s="123"/>
      <c r="N2340" s="129"/>
      <c r="O2340" s="129"/>
      <c r="P2340" s="130"/>
      <c r="Q2340" s="130"/>
      <c r="R2340" s="130"/>
      <c r="S2340" s="131"/>
      <c r="T2340" s="131"/>
    </row>
    <row r="2341" spans="13:20" ht="14.25" customHeight="1" x14ac:dyDescent="0.15">
      <c r="M2341" s="123"/>
      <c r="N2341" s="129"/>
      <c r="O2341" s="129"/>
      <c r="P2341" s="130"/>
      <c r="Q2341" s="130"/>
      <c r="R2341" s="130"/>
      <c r="S2341" s="131"/>
      <c r="T2341" s="131"/>
    </row>
    <row r="2342" spans="13:20" ht="14.25" customHeight="1" x14ac:dyDescent="0.15">
      <c r="M2342" s="123"/>
      <c r="N2342" s="129"/>
      <c r="O2342" s="129"/>
      <c r="P2342" s="130"/>
      <c r="Q2342" s="130"/>
      <c r="R2342" s="130"/>
      <c r="S2342" s="131"/>
      <c r="T2342" s="131"/>
    </row>
    <row r="2343" spans="13:20" ht="14.25" customHeight="1" x14ac:dyDescent="0.15">
      <c r="M2343" s="123"/>
      <c r="N2343" s="129"/>
      <c r="O2343" s="129"/>
      <c r="P2343" s="130"/>
      <c r="Q2343" s="130"/>
      <c r="R2343" s="130"/>
      <c r="S2343" s="131"/>
      <c r="T2343" s="131"/>
    </row>
    <row r="2344" spans="13:20" ht="14.25" customHeight="1" x14ac:dyDescent="0.15">
      <c r="M2344" s="123"/>
      <c r="N2344" s="129"/>
      <c r="O2344" s="129"/>
      <c r="P2344" s="130"/>
      <c r="Q2344" s="130"/>
      <c r="R2344" s="130"/>
      <c r="S2344" s="131"/>
      <c r="T2344" s="131"/>
    </row>
    <row r="2345" spans="13:20" ht="14.25" customHeight="1" x14ac:dyDescent="0.15">
      <c r="M2345" s="123"/>
      <c r="N2345" s="129"/>
      <c r="O2345" s="129"/>
      <c r="P2345" s="130"/>
      <c r="Q2345" s="130"/>
      <c r="R2345" s="130"/>
      <c r="S2345" s="131"/>
      <c r="T2345" s="131"/>
    </row>
    <row r="2346" spans="13:20" ht="14.25" customHeight="1" x14ac:dyDescent="0.15">
      <c r="M2346" s="123"/>
      <c r="N2346" s="129"/>
      <c r="O2346" s="129"/>
      <c r="P2346" s="130"/>
      <c r="Q2346" s="130"/>
      <c r="R2346" s="130"/>
      <c r="S2346" s="131"/>
      <c r="T2346" s="131"/>
    </row>
    <row r="2347" spans="13:20" ht="14.25" customHeight="1" x14ac:dyDescent="0.15">
      <c r="M2347" s="123"/>
      <c r="N2347" s="129"/>
      <c r="O2347" s="129"/>
      <c r="P2347" s="130"/>
      <c r="Q2347" s="130"/>
      <c r="R2347" s="130"/>
      <c r="S2347" s="131"/>
      <c r="T2347" s="131"/>
    </row>
    <row r="2348" spans="13:20" ht="14.25" customHeight="1" x14ac:dyDescent="0.15">
      <c r="M2348" s="123"/>
      <c r="N2348" s="129"/>
      <c r="O2348" s="129"/>
      <c r="P2348" s="130"/>
      <c r="Q2348" s="130"/>
      <c r="R2348" s="130"/>
      <c r="S2348" s="131"/>
      <c r="T2348" s="131"/>
    </row>
    <row r="2349" spans="13:20" ht="14.25" customHeight="1" x14ac:dyDescent="0.15">
      <c r="M2349" s="123"/>
      <c r="N2349" s="129"/>
      <c r="O2349" s="129"/>
      <c r="P2349" s="130"/>
      <c r="Q2349" s="130"/>
      <c r="R2349" s="130"/>
      <c r="S2349" s="131"/>
      <c r="T2349" s="131"/>
    </row>
    <row r="2350" spans="13:20" ht="14.25" customHeight="1" x14ac:dyDescent="0.15">
      <c r="M2350" s="123"/>
      <c r="N2350" s="129"/>
      <c r="O2350" s="129"/>
      <c r="P2350" s="130"/>
      <c r="Q2350" s="130"/>
      <c r="R2350" s="130"/>
      <c r="S2350" s="131"/>
      <c r="T2350" s="131"/>
    </row>
    <row r="2351" spans="13:20" ht="14.25" customHeight="1" x14ac:dyDescent="0.15">
      <c r="M2351" s="123"/>
      <c r="N2351" s="129"/>
      <c r="O2351" s="129"/>
      <c r="P2351" s="130"/>
      <c r="Q2351" s="130"/>
      <c r="R2351" s="130"/>
      <c r="S2351" s="131"/>
      <c r="T2351" s="131"/>
    </row>
    <row r="2352" spans="13:20" ht="14.25" customHeight="1" x14ac:dyDescent="0.15">
      <c r="M2352" s="123"/>
      <c r="N2352" s="129"/>
      <c r="O2352" s="129"/>
      <c r="P2352" s="130"/>
      <c r="Q2352" s="130"/>
      <c r="R2352" s="130"/>
      <c r="S2352" s="131"/>
      <c r="T2352" s="131"/>
    </row>
    <row r="2353" spans="13:20" ht="14.25" customHeight="1" x14ac:dyDescent="0.15">
      <c r="M2353" s="123"/>
      <c r="N2353" s="129"/>
      <c r="O2353" s="129"/>
      <c r="P2353" s="130"/>
      <c r="Q2353" s="130"/>
      <c r="R2353" s="130"/>
      <c r="S2353" s="131"/>
      <c r="T2353" s="131"/>
    </row>
    <row r="2354" spans="13:20" ht="14.25" customHeight="1" x14ac:dyDescent="0.15">
      <c r="M2354" s="123"/>
      <c r="N2354" s="129"/>
      <c r="O2354" s="129"/>
      <c r="P2354" s="130"/>
      <c r="Q2354" s="130"/>
      <c r="R2354" s="130"/>
      <c r="S2354" s="131"/>
      <c r="T2354" s="131"/>
    </row>
    <row r="2355" spans="13:20" ht="14.25" customHeight="1" x14ac:dyDescent="0.15">
      <c r="M2355" s="123"/>
      <c r="N2355" s="129"/>
      <c r="O2355" s="129"/>
      <c r="P2355" s="130"/>
      <c r="Q2355" s="130"/>
      <c r="R2355" s="130"/>
      <c r="S2355" s="131"/>
      <c r="T2355" s="131"/>
    </row>
    <row r="2356" spans="13:20" ht="14.25" customHeight="1" x14ac:dyDescent="0.15">
      <c r="M2356" s="123"/>
      <c r="N2356" s="129"/>
      <c r="O2356" s="129"/>
      <c r="P2356" s="130"/>
      <c r="Q2356" s="130"/>
      <c r="R2356" s="130"/>
      <c r="S2356" s="131"/>
      <c r="T2356" s="131"/>
    </row>
    <row r="2357" spans="13:20" ht="14.25" customHeight="1" x14ac:dyDescent="0.15">
      <c r="M2357" s="123"/>
      <c r="N2357" s="129"/>
      <c r="O2357" s="129"/>
      <c r="P2357" s="130"/>
      <c r="Q2357" s="130"/>
      <c r="R2357" s="130"/>
      <c r="S2357" s="131"/>
      <c r="T2357" s="131"/>
    </row>
    <row r="2358" spans="13:20" ht="14.25" customHeight="1" x14ac:dyDescent="0.15">
      <c r="M2358" s="123"/>
      <c r="N2358" s="129"/>
      <c r="O2358" s="129"/>
      <c r="P2358" s="130"/>
      <c r="Q2358" s="130"/>
      <c r="R2358" s="130"/>
      <c r="S2358" s="131"/>
      <c r="T2358" s="131"/>
    </row>
    <row r="2359" spans="13:20" ht="14.25" customHeight="1" x14ac:dyDescent="0.15">
      <c r="M2359" s="123"/>
      <c r="N2359" s="129"/>
      <c r="O2359" s="129"/>
      <c r="P2359" s="130"/>
      <c r="Q2359" s="130"/>
      <c r="R2359" s="130"/>
      <c r="S2359" s="131"/>
      <c r="T2359" s="131"/>
    </row>
    <row r="2360" spans="13:20" ht="14.25" customHeight="1" x14ac:dyDescent="0.15">
      <c r="M2360" s="123"/>
      <c r="N2360" s="129"/>
      <c r="O2360" s="129"/>
      <c r="P2360" s="130"/>
      <c r="Q2360" s="130"/>
      <c r="R2360" s="130"/>
      <c r="S2360" s="131"/>
      <c r="T2360" s="131"/>
    </row>
    <row r="2361" spans="13:20" ht="14.25" customHeight="1" x14ac:dyDescent="0.15">
      <c r="M2361" s="123"/>
      <c r="N2361" s="129"/>
      <c r="O2361" s="129"/>
      <c r="P2361" s="130"/>
      <c r="Q2361" s="130"/>
      <c r="R2361" s="130"/>
      <c r="S2361" s="131"/>
      <c r="T2361" s="131"/>
    </row>
    <row r="2362" spans="13:20" ht="14.25" customHeight="1" x14ac:dyDescent="0.15">
      <c r="M2362" s="123"/>
      <c r="N2362" s="129"/>
      <c r="O2362" s="129"/>
      <c r="P2362" s="130"/>
      <c r="Q2362" s="130"/>
      <c r="R2362" s="130"/>
      <c r="S2362" s="131"/>
      <c r="T2362" s="131"/>
    </row>
    <row r="2363" spans="13:20" ht="14.25" customHeight="1" x14ac:dyDescent="0.15">
      <c r="M2363" s="123"/>
      <c r="N2363" s="129"/>
      <c r="O2363" s="129"/>
      <c r="P2363" s="130"/>
      <c r="Q2363" s="130"/>
      <c r="R2363" s="130"/>
      <c r="S2363" s="131"/>
      <c r="T2363" s="131"/>
    </row>
    <row r="2364" spans="13:20" ht="14.25" customHeight="1" x14ac:dyDescent="0.15">
      <c r="M2364" s="123"/>
      <c r="N2364" s="129"/>
      <c r="O2364" s="129"/>
      <c r="P2364" s="130"/>
      <c r="Q2364" s="130"/>
      <c r="R2364" s="130"/>
      <c r="S2364" s="131"/>
      <c r="T2364" s="131"/>
    </row>
    <row r="2365" spans="13:20" ht="14.25" customHeight="1" x14ac:dyDescent="0.15">
      <c r="M2365" s="123"/>
      <c r="N2365" s="129"/>
      <c r="O2365" s="129"/>
      <c r="P2365" s="130"/>
      <c r="Q2365" s="130"/>
      <c r="R2365" s="130"/>
      <c r="S2365" s="131"/>
      <c r="T2365" s="131"/>
    </row>
    <row r="2366" spans="13:20" ht="14.25" customHeight="1" x14ac:dyDescent="0.15">
      <c r="M2366" s="123"/>
      <c r="N2366" s="129"/>
      <c r="O2366" s="129"/>
      <c r="P2366" s="130"/>
      <c r="Q2366" s="130"/>
      <c r="R2366" s="130"/>
      <c r="S2366" s="131"/>
      <c r="T2366" s="131"/>
    </row>
    <row r="2367" spans="13:20" ht="14.25" customHeight="1" x14ac:dyDescent="0.15">
      <c r="M2367" s="123"/>
      <c r="N2367" s="129"/>
      <c r="O2367" s="129"/>
      <c r="P2367" s="130"/>
      <c r="Q2367" s="130"/>
      <c r="R2367" s="130"/>
      <c r="S2367" s="131"/>
      <c r="T2367" s="131"/>
    </row>
    <row r="2368" spans="13:20" ht="14.25" customHeight="1" x14ac:dyDescent="0.15">
      <c r="M2368" s="123"/>
      <c r="N2368" s="129"/>
      <c r="O2368" s="129"/>
      <c r="P2368" s="130"/>
      <c r="Q2368" s="130"/>
      <c r="R2368" s="130"/>
      <c r="S2368" s="131"/>
      <c r="T2368" s="131"/>
    </row>
    <row r="2369" spans="13:20" ht="14.25" customHeight="1" x14ac:dyDescent="0.15">
      <c r="M2369" s="123"/>
      <c r="N2369" s="129"/>
      <c r="O2369" s="129"/>
      <c r="P2369" s="130"/>
      <c r="Q2369" s="130"/>
      <c r="R2369" s="130"/>
      <c r="S2369" s="131"/>
      <c r="T2369" s="131"/>
    </row>
    <row r="2370" spans="13:20" ht="14.25" customHeight="1" x14ac:dyDescent="0.15">
      <c r="M2370" s="123"/>
      <c r="N2370" s="129"/>
      <c r="O2370" s="129"/>
      <c r="P2370" s="130"/>
      <c r="Q2370" s="130"/>
      <c r="R2370" s="130"/>
      <c r="S2370" s="131"/>
      <c r="T2370" s="131"/>
    </row>
    <row r="2371" spans="13:20" ht="14.25" customHeight="1" x14ac:dyDescent="0.15">
      <c r="M2371" s="123"/>
      <c r="N2371" s="129"/>
      <c r="O2371" s="129"/>
      <c r="P2371" s="130"/>
      <c r="Q2371" s="130"/>
      <c r="R2371" s="130"/>
      <c r="S2371" s="131"/>
      <c r="T2371" s="131"/>
    </row>
    <row r="2372" spans="13:20" ht="14.25" customHeight="1" x14ac:dyDescent="0.15">
      <c r="M2372" s="123"/>
      <c r="N2372" s="129"/>
      <c r="O2372" s="129"/>
      <c r="P2372" s="130"/>
      <c r="Q2372" s="130"/>
      <c r="R2372" s="130"/>
      <c r="S2372" s="131"/>
      <c r="T2372" s="131"/>
    </row>
    <row r="2373" spans="13:20" ht="14.25" customHeight="1" x14ac:dyDescent="0.15">
      <c r="M2373" s="123"/>
      <c r="N2373" s="129"/>
      <c r="O2373" s="129"/>
      <c r="P2373" s="130"/>
      <c r="Q2373" s="130"/>
      <c r="R2373" s="130"/>
      <c r="S2373" s="131"/>
      <c r="T2373" s="131"/>
    </row>
    <row r="2374" spans="13:20" ht="14.25" customHeight="1" x14ac:dyDescent="0.15">
      <c r="M2374" s="123"/>
      <c r="N2374" s="129"/>
      <c r="O2374" s="129"/>
      <c r="P2374" s="130"/>
      <c r="Q2374" s="130"/>
      <c r="R2374" s="130"/>
      <c r="S2374" s="131"/>
      <c r="T2374" s="131"/>
    </row>
    <row r="2375" spans="13:20" ht="14.25" customHeight="1" x14ac:dyDescent="0.15">
      <c r="M2375" s="123"/>
      <c r="N2375" s="129"/>
      <c r="O2375" s="129"/>
      <c r="P2375" s="130"/>
      <c r="Q2375" s="130"/>
      <c r="R2375" s="130"/>
      <c r="S2375" s="131"/>
      <c r="T2375" s="131"/>
    </row>
    <row r="2376" spans="13:20" ht="14.25" customHeight="1" x14ac:dyDescent="0.15">
      <c r="M2376" s="123"/>
      <c r="N2376" s="129"/>
      <c r="O2376" s="129"/>
      <c r="P2376" s="130"/>
      <c r="Q2376" s="130"/>
      <c r="R2376" s="130"/>
      <c r="S2376" s="131"/>
      <c r="T2376" s="131"/>
    </row>
    <row r="2377" spans="13:20" ht="14.25" customHeight="1" x14ac:dyDescent="0.15">
      <c r="M2377" s="123"/>
      <c r="N2377" s="129"/>
      <c r="O2377" s="129"/>
      <c r="P2377" s="130"/>
      <c r="Q2377" s="130"/>
      <c r="R2377" s="130"/>
      <c r="S2377" s="131"/>
      <c r="T2377" s="131"/>
    </row>
    <row r="2378" spans="13:20" ht="14.25" customHeight="1" x14ac:dyDescent="0.15">
      <c r="M2378" s="123"/>
      <c r="N2378" s="129"/>
      <c r="O2378" s="129"/>
      <c r="P2378" s="130"/>
      <c r="Q2378" s="130"/>
      <c r="R2378" s="130"/>
      <c r="S2378" s="131"/>
      <c r="T2378" s="131"/>
    </row>
    <row r="2379" spans="13:20" ht="14.25" customHeight="1" x14ac:dyDescent="0.15">
      <c r="M2379" s="123"/>
      <c r="N2379" s="129"/>
      <c r="O2379" s="129"/>
      <c r="P2379" s="130"/>
      <c r="Q2379" s="130"/>
      <c r="R2379" s="130"/>
      <c r="S2379" s="131"/>
      <c r="T2379" s="131"/>
    </row>
    <row r="2380" spans="13:20" ht="14.25" customHeight="1" x14ac:dyDescent="0.15">
      <c r="M2380" s="123"/>
      <c r="N2380" s="129"/>
      <c r="O2380" s="129"/>
      <c r="P2380" s="130"/>
      <c r="Q2380" s="130"/>
      <c r="R2380" s="130"/>
      <c r="S2380" s="131"/>
      <c r="T2380" s="131"/>
    </row>
    <row r="2381" spans="13:20" ht="14.25" customHeight="1" x14ac:dyDescent="0.15">
      <c r="M2381" s="123"/>
      <c r="N2381" s="129"/>
      <c r="O2381" s="129"/>
      <c r="P2381" s="130"/>
      <c r="Q2381" s="130"/>
      <c r="R2381" s="130"/>
      <c r="S2381" s="131"/>
      <c r="T2381" s="131"/>
    </row>
    <row r="2382" spans="13:20" ht="14.25" customHeight="1" x14ac:dyDescent="0.15">
      <c r="M2382" s="123"/>
      <c r="N2382" s="129"/>
      <c r="O2382" s="129"/>
      <c r="P2382" s="130"/>
      <c r="Q2382" s="130"/>
      <c r="R2382" s="130"/>
      <c r="S2382" s="131"/>
      <c r="T2382" s="131"/>
    </row>
    <row r="2383" spans="13:20" ht="14.25" customHeight="1" x14ac:dyDescent="0.15">
      <c r="M2383" s="123"/>
      <c r="N2383" s="129"/>
      <c r="O2383" s="129"/>
      <c r="P2383" s="130"/>
      <c r="Q2383" s="130"/>
      <c r="R2383" s="130"/>
      <c r="S2383" s="131"/>
      <c r="T2383" s="131"/>
    </row>
    <row r="2384" spans="13:20" ht="14.25" customHeight="1" x14ac:dyDescent="0.15">
      <c r="M2384" s="123"/>
      <c r="N2384" s="129"/>
      <c r="O2384" s="129"/>
      <c r="P2384" s="130"/>
      <c r="Q2384" s="130"/>
      <c r="R2384" s="130"/>
      <c r="S2384" s="131"/>
      <c r="T2384" s="131"/>
    </row>
    <row r="2385" spans="13:20" ht="14.25" customHeight="1" x14ac:dyDescent="0.15">
      <c r="M2385" s="123"/>
      <c r="N2385" s="129"/>
      <c r="O2385" s="129"/>
      <c r="P2385" s="130"/>
      <c r="Q2385" s="130"/>
      <c r="R2385" s="130"/>
      <c r="S2385" s="131"/>
      <c r="T2385" s="131"/>
    </row>
    <row r="2386" spans="13:20" ht="14.25" customHeight="1" x14ac:dyDescent="0.15">
      <c r="M2386" s="123"/>
      <c r="N2386" s="129"/>
      <c r="O2386" s="129"/>
      <c r="P2386" s="130"/>
      <c r="Q2386" s="130"/>
      <c r="R2386" s="130"/>
      <c r="S2386" s="131"/>
      <c r="T2386" s="131"/>
    </row>
    <row r="2387" spans="13:20" ht="14.25" customHeight="1" x14ac:dyDescent="0.15">
      <c r="M2387" s="123"/>
      <c r="N2387" s="129"/>
      <c r="O2387" s="129"/>
      <c r="P2387" s="130"/>
      <c r="Q2387" s="130"/>
      <c r="R2387" s="130"/>
      <c r="S2387" s="131"/>
      <c r="T2387" s="131"/>
    </row>
    <row r="2388" spans="13:20" ht="14.25" customHeight="1" x14ac:dyDescent="0.15">
      <c r="M2388" s="123"/>
      <c r="N2388" s="129"/>
      <c r="O2388" s="129"/>
      <c r="P2388" s="130"/>
      <c r="Q2388" s="130"/>
      <c r="R2388" s="130"/>
      <c r="S2388" s="131"/>
      <c r="T2388" s="131"/>
    </row>
    <row r="2389" spans="13:20" ht="14.25" customHeight="1" x14ac:dyDescent="0.15">
      <c r="M2389" s="123"/>
      <c r="N2389" s="129"/>
      <c r="O2389" s="129"/>
      <c r="P2389" s="130"/>
      <c r="Q2389" s="130"/>
      <c r="R2389" s="130"/>
      <c r="S2389" s="131"/>
      <c r="T2389" s="131"/>
    </row>
    <row r="2390" spans="13:20" ht="14.25" customHeight="1" x14ac:dyDescent="0.15">
      <c r="M2390" s="123"/>
      <c r="N2390" s="129"/>
      <c r="O2390" s="129"/>
      <c r="P2390" s="130"/>
      <c r="Q2390" s="130"/>
      <c r="R2390" s="130"/>
      <c r="S2390" s="131"/>
      <c r="T2390" s="131"/>
    </row>
    <row r="2391" spans="13:20" ht="14.25" customHeight="1" x14ac:dyDescent="0.15">
      <c r="M2391" s="123"/>
      <c r="N2391" s="129"/>
      <c r="O2391" s="129"/>
      <c r="P2391" s="130"/>
      <c r="Q2391" s="130"/>
      <c r="R2391" s="130"/>
      <c r="S2391" s="131"/>
      <c r="T2391" s="131"/>
    </row>
    <row r="2392" spans="13:20" ht="14.25" customHeight="1" x14ac:dyDescent="0.15">
      <c r="M2392" s="123"/>
      <c r="N2392" s="129"/>
      <c r="O2392" s="129"/>
      <c r="P2392" s="130"/>
      <c r="Q2392" s="130"/>
      <c r="R2392" s="130"/>
      <c r="S2392" s="131"/>
      <c r="T2392" s="131"/>
    </row>
    <row r="2393" spans="13:20" ht="14.25" customHeight="1" x14ac:dyDescent="0.15">
      <c r="M2393" s="123"/>
      <c r="N2393" s="129"/>
      <c r="O2393" s="129"/>
      <c r="P2393" s="130"/>
      <c r="Q2393" s="130"/>
      <c r="R2393" s="130"/>
      <c r="S2393" s="131"/>
      <c r="T2393" s="131"/>
    </row>
    <row r="2394" spans="13:20" ht="14.25" customHeight="1" x14ac:dyDescent="0.15">
      <c r="M2394" s="123"/>
      <c r="N2394" s="129"/>
      <c r="O2394" s="129"/>
      <c r="P2394" s="130"/>
      <c r="Q2394" s="130"/>
      <c r="R2394" s="130"/>
      <c r="S2394" s="131"/>
      <c r="T2394" s="131"/>
    </row>
    <row r="2395" spans="13:20" ht="14.25" customHeight="1" x14ac:dyDescent="0.15">
      <c r="M2395" s="123"/>
      <c r="N2395" s="129"/>
      <c r="O2395" s="129"/>
      <c r="P2395" s="130"/>
      <c r="Q2395" s="130"/>
      <c r="R2395" s="130"/>
      <c r="S2395" s="131"/>
      <c r="T2395" s="131"/>
    </row>
    <row r="2396" spans="13:20" ht="14.25" customHeight="1" x14ac:dyDescent="0.15">
      <c r="M2396" s="123"/>
      <c r="N2396" s="129"/>
      <c r="O2396" s="129"/>
      <c r="P2396" s="130"/>
      <c r="Q2396" s="130"/>
      <c r="R2396" s="130"/>
      <c r="S2396" s="131"/>
      <c r="T2396" s="131"/>
    </row>
    <row r="2397" spans="13:20" ht="14.25" customHeight="1" x14ac:dyDescent="0.15">
      <c r="M2397" s="123"/>
      <c r="N2397" s="129"/>
      <c r="O2397" s="129"/>
      <c r="P2397" s="130"/>
      <c r="Q2397" s="130"/>
      <c r="R2397" s="130"/>
      <c r="S2397" s="131"/>
      <c r="T2397" s="131"/>
    </row>
    <row r="2398" spans="13:20" ht="14.25" customHeight="1" x14ac:dyDescent="0.15">
      <c r="M2398" s="123"/>
      <c r="N2398" s="129"/>
      <c r="O2398" s="129"/>
      <c r="P2398" s="130"/>
      <c r="Q2398" s="130"/>
      <c r="R2398" s="130"/>
      <c r="S2398" s="131"/>
      <c r="T2398" s="131"/>
    </row>
    <row r="2399" spans="13:20" ht="14.25" customHeight="1" x14ac:dyDescent="0.15">
      <c r="M2399" s="123"/>
      <c r="N2399" s="129"/>
      <c r="O2399" s="129"/>
      <c r="P2399" s="130"/>
      <c r="Q2399" s="130"/>
      <c r="R2399" s="130"/>
      <c r="S2399" s="131"/>
      <c r="T2399" s="131"/>
    </row>
    <row r="2400" spans="13:20" ht="14.25" customHeight="1" x14ac:dyDescent="0.15">
      <c r="M2400" s="123"/>
      <c r="N2400" s="129"/>
      <c r="O2400" s="129"/>
      <c r="P2400" s="130"/>
      <c r="Q2400" s="130"/>
      <c r="R2400" s="130"/>
      <c r="S2400" s="131"/>
      <c r="T2400" s="131"/>
    </row>
    <row r="2401" spans="13:20" ht="14.25" customHeight="1" x14ac:dyDescent="0.15">
      <c r="M2401" s="123"/>
      <c r="N2401" s="129"/>
      <c r="O2401" s="129"/>
      <c r="P2401" s="130"/>
      <c r="Q2401" s="130"/>
      <c r="R2401" s="130"/>
      <c r="S2401" s="131"/>
      <c r="T2401" s="131"/>
    </row>
    <row r="2402" spans="13:20" ht="14.25" customHeight="1" x14ac:dyDescent="0.15">
      <c r="M2402" s="123"/>
      <c r="N2402" s="129"/>
      <c r="O2402" s="129"/>
      <c r="P2402" s="130"/>
      <c r="Q2402" s="130"/>
      <c r="R2402" s="130"/>
      <c r="S2402" s="131"/>
      <c r="T2402" s="131"/>
    </row>
    <row r="2403" spans="13:20" ht="14.25" customHeight="1" x14ac:dyDescent="0.15">
      <c r="M2403" s="123"/>
      <c r="N2403" s="129"/>
      <c r="O2403" s="129"/>
      <c r="P2403" s="130"/>
      <c r="Q2403" s="130"/>
      <c r="R2403" s="130"/>
      <c r="S2403" s="131"/>
      <c r="T2403" s="131"/>
    </row>
    <row r="2404" spans="13:20" ht="14.25" customHeight="1" x14ac:dyDescent="0.15">
      <c r="M2404" s="123"/>
      <c r="N2404" s="129"/>
      <c r="O2404" s="129"/>
      <c r="P2404" s="130"/>
      <c r="Q2404" s="130"/>
      <c r="R2404" s="130"/>
      <c r="S2404" s="131"/>
      <c r="T2404" s="131"/>
    </row>
    <row r="2405" spans="13:20" ht="14.25" customHeight="1" x14ac:dyDescent="0.15">
      <c r="M2405" s="123"/>
      <c r="N2405" s="129"/>
      <c r="O2405" s="129"/>
      <c r="P2405" s="130"/>
      <c r="Q2405" s="130"/>
      <c r="R2405" s="130"/>
      <c r="S2405" s="131"/>
      <c r="T2405" s="131"/>
    </row>
    <row r="2406" spans="13:20" ht="14.25" customHeight="1" x14ac:dyDescent="0.15">
      <c r="M2406" s="123"/>
      <c r="N2406" s="129"/>
      <c r="O2406" s="129"/>
      <c r="P2406" s="130"/>
      <c r="Q2406" s="130"/>
      <c r="R2406" s="130"/>
      <c r="S2406" s="131"/>
      <c r="T2406" s="131"/>
    </row>
    <row r="2407" spans="13:20" ht="14.25" customHeight="1" x14ac:dyDescent="0.15">
      <c r="M2407" s="123"/>
      <c r="N2407" s="129"/>
      <c r="O2407" s="129"/>
      <c r="P2407" s="130"/>
      <c r="Q2407" s="130"/>
      <c r="R2407" s="130"/>
      <c r="S2407" s="131"/>
      <c r="T2407" s="131"/>
    </row>
    <row r="2408" spans="13:20" ht="14.25" customHeight="1" x14ac:dyDescent="0.15">
      <c r="M2408" s="123"/>
      <c r="N2408" s="129"/>
      <c r="O2408" s="129"/>
      <c r="P2408" s="130"/>
      <c r="Q2408" s="130"/>
      <c r="R2408" s="130"/>
      <c r="S2408" s="131"/>
      <c r="T2408" s="131"/>
    </row>
    <row r="2409" spans="13:20" ht="14.25" customHeight="1" x14ac:dyDescent="0.15">
      <c r="M2409" s="123"/>
      <c r="N2409" s="129"/>
      <c r="O2409" s="129"/>
      <c r="P2409" s="130"/>
      <c r="Q2409" s="130"/>
      <c r="R2409" s="130"/>
      <c r="S2409" s="131"/>
      <c r="T2409" s="131"/>
    </row>
    <row r="2410" spans="13:20" ht="14.25" customHeight="1" x14ac:dyDescent="0.15">
      <c r="M2410" s="123"/>
      <c r="N2410" s="129"/>
      <c r="O2410" s="129"/>
      <c r="P2410" s="130"/>
      <c r="Q2410" s="130"/>
      <c r="R2410" s="130"/>
      <c r="S2410" s="131"/>
      <c r="T2410" s="131"/>
    </row>
    <row r="2411" spans="13:20" ht="14.25" customHeight="1" x14ac:dyDescent="0.15">
      <c r="M2411" s="123"/>
      <c r="N2411" s="129"/>
      <c r="O2411" s="129"/>
      <c r="P2411" s="130"/>
      <c r="Q2411" s="130"/>
      <c r="R2411" s="130"/>
      <c r="S2411" s="131"/>
      <c r="T2411" s="131"/>
    </row>
    <row r="2412" spans="13:20" ht="14.25" customHeight="1" x14ac:dyDescent="0.15">
      <c r="M2412" s="123"/>
      <c r="N2412" s="129"/>
      <c r="O2412" s="129"/>
      <c r="P2412" s="130"/>
      <c r="Q2412" s="130"/>
      <c r="R2412" s="130"/>
      <c r="S2412" s="131"/>
      <c r="T2412" s="131"/>
    </row>
    <row r="2413" spans="13:20" ht="14.25" customHeight="1" x14ac:dyDescent="0.15">
      <c r="M2413" s="123"/>
      <c r="N2413" s="129"/>
      <c r="O2413" s="129"/>
      <c r="P2413" s="130"/>
      <c r="Q2413" s="130"/>
      <c r="R2413" s="130"/>
      <c r="S2413" s="131"/>
      <c r="T2413" s="131"/>
    </row>
    <row r="2414" spans="13:20" ht="14.25" customHeight="1" x14ac:dyDescent="0.15">
      <c r="M2414" s="123"/>
      <c r="N2414" s="129"/>
      <c r="O2414" s="129"/>
      <c r="P2414" s="130"/>
      <c r="Q2414" s="130"/>
      <c r="R2414" s="130"/>
      <c r="S2414" s="131"/>
      <c r="T2414" s="131"/>
    </row>
    <row r="2415" spans="13:20" ht="14.25" customHeight="1" x14ac:dyDescent="0.15">
      <c r="M2415" s="123"/>
      <c r="N2415" s="129"/>
      <c r="O2415" s="129"/>
      <c r="P2415" s="130"/>
      <c r="Q2415" s="130"/>
      <c r="R2415" s="130"/>
      <c r="S2415" s="131"/>
      <c r="T2415" s="131"/>
    </row>
    <row r="2416" spans="13:20" ht="14.25" customHeight="1" x14ac:dyDescent="0.15">
      <c r="M2416" s="123"/>
      <c r="N2416" s="129"/>
      <c r="O2416" s="129"/>
      <c r="P2416" s="130"/>
      <c r="Q2416" s="130"/>
      <c r="R2416" s="130"/>
      <c r="S2416" s="131"/>
      <c r="T2416" s="131"/>
    </row>
    <row r="2417" spans="13:20" ht="14.25" customHeight="1" x14ac:dyDescent="0.15">
      <c r="M2417" s="123"/>
      <c r="N2417" s="129"/>
      <c r="O2417" s="129"/>
      <c r="P2417" s="130"/>
      <c r="Q2417" s="130"/>
      <c r="R2417" s="130"/>
      <c r="S2417" s="131"/>
      <c r="T2417" s="131"/>
    </row>
    <row r="2418" spans="13:20" ht="14.25" customHeight="1" x14ac:dyDescent="0.15">
      <c r="M2418" s="123"/>
      <c r="N2418" s="129"/>
      <c r="O2418" s="129"/>
      <c r="P2418" s="130"/>
      <c r="Q2418" s="130"/>
      <c r="R2418" s="130"/>
      <c r="S2418" s="131"/>
      <c r="T2418" s="131"/>
    </row>
    <row r="2419" spans="13:20" ht="14.25" customHeight="1" x14ac:dyDescent="0.15">
      <c r="M2419" s="123"/>
      <c r="N2419" s="129"/>
      <c r="O2419" s="129"/>
      <c r="P2419" s="130"/>
      <c r="Q2419" s="130"/>
      <c r="R2419" s="130"/>
      <c r="S2419" s="131"/>
      <c r="T2419" s="131"/>
    </row>
    <row r="2420" spans="13:20" ht="14.25" customHeight="1" x14ac:dyDescent="0.15">
      <c r="M2420" s="123"/>
      <c r="N2420" s="129"/>
      <c r="O2420" s="129"/>
      <c r="P2420" s="130"/>
      <c r="Q2420" s="130"/>
      <c r="R2420" s="130"/>
      <c r="S2420" s="131"/>
      <c r="T2420" s="131"/>
    </row>
    <row r="2421" spans="13:20" ht="14.25" customHeight="1" x14ac:dyDescent="0.15">
      <c r="M2421" s="123"/>
      <c r="N2421" s="129"/>
      <c r="O2421" s="129"/>
      <c r="P2421" s="130"/>
      <c r="Q2421" s="130"/>
      <c r="R2421" s="130"/>
      <c r="S2421" s="131"/>
      <c r="T2421" s="131"/>
    </row>
    <row r="2422" spans="13:20" ht="14.25" customHeight="1" x14ac:dyDescent="0.15">
      <c r="M2422" s="123"/>
      <c r="N2422" s="129"/>
      <c r="O2422" s="129"/>
      <c r="P2422" s="130"/>
      <c r="Q2422" s="130"/>
      <c r="R2422" s="130"/>
      <c r="S2422" s="131"/>
      <c r="T2422" s="131"/>
    </row>
    <row r="2423" spans="13:20" ht="14.25" customHeight="1" x14ac:dyDescent="0.15">
      <c r="M2423" s="123"/>
      <c r="N2423" s="129"/>
      <c r="O2423" s="129"/>
      <c r="P2423" s="130"/>
      <c r="Q2423" s="130"/>
      <c r="R2423" s="130"/>
      <c r="S2423" s="131"/>
      <c r="T2423" s="131"/>
    </row>
    <row r="2424" spans="13:20" ht="14.25" customHeight="1" x14ac:dyDescent="0.15">
      <c r="M2424" s="123"/>
      <c r="N2424" s="129"/>
      <c r="O2424" s="129"/>
      <c r="P2424" s="130"/>
      <c r="Q2424" s="130"/>
      <c r="R2424" s="130"/>
      <c r="S2424" s="131"/>
      <c r="T2424" s="131"/>
    </row>
    <row r="2425" spans="13:20" ht="14.25" customHeight="1" x14ac:dyDescent="0.15">
      <c r="M2425" s="123"/>
      <c r="N2425" s="129"/>
      <c r="O2425" s="129"/>
      <c r="P2425" s="130"/>
      <c r="Q2425" s="130"/>
      <c r="R2425" s="130"/>
      <c r="S2425" s="131"/>
      <c r="T2425" s="131"/>
    </row>
    <row r="2426" spans="13:20" ht="14.25" customHeight="1" x14ac:dyDescent="0.15">
      <c r="M2426" s="123"/>
      <c r="N2426" s="129"/>
      <c r="O2426" s="129"/>
      <c r="P2426" s="130"/>
      <c r="Q2426" s="130"/>
      <c r="R2426" s="130"/>
      <c r="S2426" s="131"/>
      <c r="T2426" s="131"/>
    </row>
    <row r="2427" spans="13:20" ht="14.25" customHeight="1" x14ac:dyDescent="0.15">
      <c r="M2427" s="123"/>
      <c r="N2427" s="129"/>
      <c r="O2427" s="129"/>
      <c r="P2427" s="130"/>
      <c r="Q2427" s="130"/>
      <c r="R2427" s="130"/>
      <c r="S2427" s="131"/>
      <c r="T2427" s="131"/>
    </row>
    <row r="2428" spans="13:20" ht="14.25" customHeight="1" x14ac:dyDescent="0.15">
      <c r="M2428" s="123"/>
      <c r="N2428" s="129"/>
      <c r="O2428" s="129"/>
      <c r="P2428" s="130"/>
      <c r="Q2428" s="130"/>
      <c r="R2428" s="130"/>
      <c r="S2428" s="131"/>
      <c r="T2428" s="131"/>
    </row>
    <row r="2429" spans="13:20" ht="14.25" customHeight="1" x14ac:dyDescent="0.15">
      <c r="M2429" s="123"/>
      <c r="N2429" s="129"/>
      <c r="O2429" s="129"/>
      <c r="P2429" s="130"/>
      <c r="Q2429" s="130"/>
      <c r="R2429" s="130"/>
      <c r="S2429" s="131"/>
      <c r="T2429" s="131"/>
    </row>
    <row r="2430" spans="13:20" ht="14.25" customHeight="1" x14ac:dyDescent="0.15">
      <c r="M2430" s="123"/>
      <c r="N2430" s="129"/>
      <c r="O2430" s="129"/>
      <c r="P2430" s="130"/>
      <c r="Q2430" s="130"/>
      <c r="R2430" s="130"/>
      <c r="S2430" s="131"/>
      <c r="T2430" s="131"/>
    </row>
    <row r="2431" spans="13:20" ht="14.25" customHeight="1" x14ac:dyDescent="0.15">
      <c r="M2431" s="123"/>
      <c r="N2431" s="129"/>
      <c r="O2431" s="129"/>
      <c r="P2431" s="130"/>
      <c r="Q2431" s="130"/>
      <c r="R2431" s="130"/>
      <c r="S2431" s="131"/>
      <c r="T2431" s="131"/>
    </row>
    <row r="2432" spans="13:20" ht="14.25" customHeight="1" x14ac:dyDescent="0.15">
      <c r="M2432" s="123"/>
      <c r="N2432" s="129"/>
      <c r="O2432" s="129"/>
      <c r="P2432" s="130"/>
      <c r="Q2432" s="130"/>
      <c r="R2432" s="130"/>
      <c r="S2432" s="131"/>
      <c r="T2432" s="131"/>
    </row>
    <row r="2433" spans="13:20" ht="14.25" customHeight="1" x14ac:dyDescent="0.15">
      <c r="M2433" s="123"/>
      <c r="N2433" s="129"/>
      <c r="O2433" s="129"/>
      <c r="P2433" s="130"/>
      <c r="Q2433" s="130"/>
      <c r="R2433" s="130"/>
      <c r="S2433" s="131"/>
      <c r="T2433" s="131"/>
    </row>
    <row r="2434" spans="13:20" ht="14.25" customHeight="1" x14ac:dyDescent="0.15">
      <c r="M2434" s="123"/>
      <c r="N2434" s="129"/>
      <c r="O2434" s="129"/>
      <c r="P2434" s="130"/>
      <c r="Q2434" s="130"/>
      <c r="R2434" s="130"/>
      <c r="S2434" s="131"/>
      <c r="T2434" s="131"/>
    </row>
    <row r="2435" spans="13:20" ht="14.25" customHeight="1" x14ac:dyDescent="0.15">
      <c r="M2435" s="123"/>
      <c r="N2435" s="129"/>
      <c r="O2435" s="129"/>
      <c r="P2435" s="130"/>
      <c r="Q2435" s="130"/>
      <c r="R2435" s="130"/>
      <c r="S2435" s="131"/>
      <c r="T2435" s="131"/>
    </row>
    <row r="2436" spans="13:20" ht="14.25" customHeight="1" x14ac:dyDescent="0.15">
      <c r="M2436" s="123"/>
      <c r="N2436" s="129"/>
      <c r="O2436" s="129"/>
      <c r="P2436" s="130"/>
      <c r="Q2436" s="130"/>
      <c r="R2436" s="130"/>
      <c r="S2436" s="131"/>
      <c r="T2436" s="131"/>
    </row>
    <row r="2437" spans="13:20" ht="14.25" customHeight="1" x14ac:dyDescent="0.15">
      <c r="M2437" s="123"/>
      <c r="N2437" s="129"/>
      <c r="O2437" s="129"/>
      <c r="P2437" s="130"/>
      <c r="Q2437" s="130"/>
      <c r="R2437" s="130"/>
      <c r="S2437" s="131"/>
      <c r="T2437" s="131"/>
    </row>
    <row r="2438" spans="13:20" ht="14.25" customHeight="1" x14ac:dyDescent="0.15">
      <c r="M2438" s="123"/>
      <c r="N2438" s="129"/>
      <c r="O2438" s="129"/>
      <c r="P2438" s="130"/>
      <c r="Q2438" s="130"/>
      <c r="R2438" s="130"/>
      <c r="S2438" s="131"/>
      <c r="T2438" s="131"/>
    </row>
    <row r="2439" spans="13:20" ht="14.25" customHeight="1" x14ac:dyDescent="0.15">
      <c r="M2439" s="123"/>
      <c r="N2439" s="129"/>
      <c r="O2439" s="129"/>
      <c r="P2439" s="130"/>
      <c r="Q2439" s="130"/>
      <c r="R2439" s="130"/>
      <c r="S2439" s="131"/>
      <c r="T2439" s="131"/>
    </row>
    <row r="2440" spans="13:20" ht="14.25" customHeight="1" x14ac:dyDescent="0.15">
      <c r="M2440" s="123"/>
      <c r="N2440" s="129"/>
      <c r="O2440" s="129"/>
      <c r="P2440" s="130"/>
      <c r="Q2440" s="130"/>
      <c r="R2440" s="130"/>
      <c r="S2440" s="131"/>
      <c r="T2440" s="131"/>
    </row>
    <row r="2441" spans="13:20" ht="14.25" customHeight="1" x14ac:dyDescent="0.15">
      <c r="M2441" s="123"/>
      <c r="N2441" s="129"/>
      <c r="O2441" s="129"/>
      <c r="P2441" s="130"/>
      <c r="Q2441" s="130"/>
      <c r="R2441" s="130"/>
      <c r="S2441" s="131"/>
      <c r="T2441" s="131"/>
    </row>
    <row r="2442" spans="13:20" ht="14.25" customHeight="1" x14ac:dyDescent="0.15">
      <c r="M2442" s="123"/>
      <c r="N2442" s="129"/>
      <c r="O2442" s="129"/>
      <c r="P2442" s="130"/>
      <c r="Q2442" s="130"/>
      <c r="R2442" s="130"/>
      <c r="S2442" s="131"/>
      <c r="T2442" s="131"/>
    </row>
    <row r="2443" spans="13:20" ht="14.25" customHeight="1" x14ac:dyDescent="0.15">
      <c r="M2443" s="123"/>
      <c r="N2443" s="129"/>
      <c r="O2443" s="129"/>
      <c r="P2443" s="130"/>
      <c r="Q2443" s="130"/>
      <c r="R2443" s="130"/>
      <c r="S2443" s="131"/>
      <c r="T2443" s="131"/>
    </row>
    <row r="2444" spans="13:20" ht="14.25" customHeight="1" x14ac:dyDescent="0.15">
      <c r="M2444" s="123"/>
      <c r="N2444" s="129"/>
      <c r="O2444" s="129"/>
      <c r="P2444" s="130"/>
      <c r="Q2444" s="130"/>
      <c r="R2444" s="130"/>
      <c r="S2444" s="131"/>
      <c r="T2444" s="131"/>
    </row>
    <row r="2445" spans="13:20" ht="14.25" customHeight="1" x14ac:dyDescent="0.15">
      <c r="M2445" s="123"/>
      <c r="N2445" s="129"/>
      <c r="O2445" s="129"/>
      <c r="P2445" s="130"/>
      <c r="Q2445" s="130"/>
      <c r="R2445" s="130"/>
      <c r="S2445" s="131"/>
      <c r="T2445" s="131"/>
    </row>
    <row r="2446" spans="13:20" ht="14.25" customHeight="1" x14ac:dyDescent="0.15">
      <c r="M2446" s="123"/>
      <c r="N2446" s="129"/>
      <c r="O2446" s="129"/>
      <c r="P2446" s="130"/>
      <c r="Q2446" s="130"/>
      <c r="R2446" s="130"/>
      <c r="S2446" s="131"/>
      <c r="T2446" s="131"/>
    </row>
    <row r="2447" spans="13:20" ht="14.25" customHeight="1" x14ac:dyDescent="0.15">
      <c r="M2447" s="123"/>
      <c r="N2447" s="129"/>
      <c r="O2447" s="129"/>
      <c r="P2447" s="130"/>
      <c r="Q2447" s="130"/>
      <c r="R2447" s="130"/>
      <c r="S2447" s="131"/>
      <c r="T2447" s="131"/>
    </row>
    <row r="2448" spans="13:20" ht="14.25" customHeight="1" x14ac:dyDescent="0.15">
      <c r="M2448" s="123"/>
      <c r="N2448" s="129"/>
      <c r="O2448" s="129"/>
      <c r="P2448" s="130"/>
      <c r="Q2448" s="130"/>
      <c r="R2448" s="130"/>
      <c r="S2448" s="131"/>
      <c r="T2448" s="131"/>
    </row>
    <row r="2449" spans="13:20" ht="14.25" customHeight="1" x14ac:dyDescent="0.15">
      <c r="M2449" s="123"/>
      <c r="N2449" s="129"/>
      <c r="O2449" s="129"/>
      <c r="P2449" s="130"/>
      <c r="Q2449" s="130"/>
      <c r="R2449" s="130"/>
      <c r="S2449" s="131"/>
      <c r="T2449" s="131"/>
    </row>
    <row r="2450" spans="13:20" ht="14.25" customHeight="1" x14ac:dyDescent="0.15">
      <c r="M2450" s="123"/>
      <c r="N2450" s="129"/>
      <c r="O2450" s="129"/>
      <c r="P2450" s="130"/>
      <c r="Q2450" s="130"/>
      <c r="R2450" s="130"/>
      <c r="S2450" s="131"/>
      <c r="T2450" s="131"/>
    </row>
    <row r="2451" spans="13:20" ht="14.25" customHeight="1" x14ac:dyDescent="0.15">
      <c r="M2451" s="123"/>
      <c r="N2451" s="129"/>
      <c r="O2451" s="129"/>
      <c r="P2451" s="130"/>
      <c r="Q2451" s="130"/>
      <c r="R2451" s="130"/>
      <c r="S2451" s="131"/>
      <c r="T2451" s="131"/>
    </row>
    <row r="2452" spans="13:20" ht="14.25" customHeight="1" x14ac:dyDescent="0.15">
      <c r="M2452" s="123"/>
      <c r="N2452" s="129"/>
      <c r="O2452" s="129"/>
      <c r="P2452" s="130"/>
      <c r="Q2452" s="130"/>
      <c r="R2452" s="130"/>
      <c r="S2452" s="131"/>
      <c r="T2452" s="131"/>
    </row>
    <row r="2453" spans="13:20" ht="14.25" customHeight="1" x14ac:dyDescent="0.15">
      <c r="M2453" s="123"/>
      <c r="N2453" s="129"/>
      <c r="O2453" s="129"/>
      <c r="P2453" s="130"/>
      <c r="Q2453" s="130"/>
      <c r="R2453" s="130"/>
      <c r="S2453" s="131"/>
      <c r="T2453" s="131"/>
    </row>
    <row r="2454" spans="13:20" ht="14.25" customHeight="1" x14ac:dyDescent="0.15">
      <c r="M2454" s="123"/>
      <c r="N2454" s="129"/>
      <c r="O2454" s="129"/>
      <c r="P2454" s="130"/>
      <c r="Q2454" s="130"/>
      <c r="R2454" s="130"/>
      <c r="S2454" s="131"/>
      <c r="T2454" s="131"/>
    </row>
    <row r="2455" spans="13:20" ht="14.25" customHeight="1" x14ac:dyDescent="0.15">
      <c r="M2455" s="123"/>
      <c r="N2455" s="129"/>
      <c r="O2455" s="129"/>
      <c r="P2455" s="130"/>
      <c r="Q2455" s="130"/>
      <c r="R2455" s="130"/>
      <c r="S2455" s="131"/>
      <c r="T2455" s="131"/>
    </row>
    <row r="2456" spans="13:20" ht="14.25" customHeight="1" x14ac:dyDescent="0.15">
      <c r="M2456" s="123"/>
      <c r="N2456" s="129"/>
      <c r="O2456" s="129"/>
      <c r="P2456" s="130"/>
      <c r="Q2456" s="130"/>
      <c r="R2456" s="130"/>
      <c r="S2456" s="131"/>
      <c r="T2456" s="131"/>
    </row>
    <row r="2457" spans="13:20" ht="14.25" customHeight="1" x14ac:dyDescent="0.15">
      <c r="M2457" s="123"/>
      <c r="N2457" s="129"/>
      <c r="O2457" s="129"/>
      <c r="P2457" s="130"/>
      <c r="Q2457" s="130"/>
      <c r="R2457" s="130"/>
      <c r="S2457" s="131"/>
      <c r="T2457" s="131"/>
    </row>
    <row r="2458" spans="13:20" ht="14.25" customHeight="1" x14ac:dyDescent="0.15">
      <c r="M2458" s="123"/>
      <c r="N2458" s="129"/>
      <c r="O2458" s="129"/>
      <c r="P2458" s="130"/>
      <c r="Q2458" s="130"/>
      <c r="R2458" s="130"/>
      <c r="S2458" s="131"/>
      <c r="T2458" s="131"/>
    </row>
    <row r="2459" spans="13:20" ht="14.25" customHeight="1" x14ac:dyDescent="0.15">
      <c r="M2459" s="123"/>
      <c r="N2459" s="129"/>
      <c r="O2459" s="129"/>
      <c r="P2459" s="130"/>
      <c r="Q2459" s="130"/>
      <c r="R2459" s="130"/>
      <c r="S2459" s="131"/>
      <c r="T2459" s="131"/>
    </row>
    <row r="2460" spans="13:20" ht="14.25" customHeight="1" x14ac:dyDescent="0.15">
      <c r="M2460" s="123"/>
      <c r="N2460" s="129"/>
      <c r="O2460" s="129"/>
      <c r="P2460" s="130"/>
      <c r="Q2460" s="130"/>
      <c r="R2460" s="130"/>
      <c r="S2460" s="131"/>
      <c r="T2460" s="131"/>
    </row>
    <row r="2461" spans="13:20" ht="14.25" customHeight="1" x14ac:dyDescent="0.15">
      <c r="M2461" s="123"/>
      <c r="N2461" s="129"/>
      <c r="O2461" s="129"/>
      <c r="P2461" s="130"/>
      <c r="Q2461" s="130"/>
      <c r="R2461" s="130"/>
      <c r="S2461" s="131"/>
      <c r="T2461" s="131"/>
    </row>
    <row r="2462" spans="13:20" ht="14.25" customHeight="1" x14ac:dyDescent="0.15">
      <c r="M2462" s="123"/>
      <c r="N2462" s="129"/>
      <c r="O2462" s="129"/>
      <c r="P2462" s="130"/>
      <c r="Q2462" s="130"/>
      <c r="R2462" s="130"/>
      <c r="S2462" s="131"/>
      <c r="T2462" s="131"/>
    </row>
    <row r="2463" spans="13:20" ht="14.25" customHeight="1" x14ac:dyDescent="0.15">
      <c r="M2463" s="123"/>
      <c r="N2463" s="129"/>
      <c r="O2463" s="129"/>
      <c r="P2463" s="130"/>
      <c r="Q2463" s="130"/>
      <c r="R2463" s="130"/>
      <c r="S2463" s="131"/>
      <c r="T2463" s="131"/>
    </row>
    <row r="2464" spans="13:20" ht="14.25" customHeight="1" x14ac:dyDescent="0.15">
      <c r="M2464" s="123"/>
      <c r="N2464" s="129"/>
      <c r="O2464" s="129"/>
      <c r="P2464" s="130"/>
      <c r="Q2464" s="130"/>
      <c r="R2464" s="130"/>
      <c r="S2464" s="131"/>
      <c r="T2464" s="131"/>
    </row>
    <row r="2465" spans="13:20" ht="14.25" customHeight="1" x14ac:dyDescent="0.15">
      <c r="M2465" s="123"/>
      <c r="N2465" s="129"/>
      <c r="O2465" s="129"/>
      <c r="P2465" s="130"/>
      <c r="Q2465" s="130"/>
      <c r="R2465" s="130"/>
      <c r="S2465" s="131"/>
      <c r="T2465" s="131"/>
    </row>
    <row r="2466" spans="13:20" ht="14.25" customHeight="1" x14ac:dyDescent="0.15">
      <c r="M2466" s="123"/>
      <c r="N2466" s="129"/>
      <c r="O2466" s="129"/>
      <c r="P2466" s="130"/>
      <c r="Q2466" s="130"/>
      <c r="R2466" s="130"/>
      <c r="S2466" s="131"/>
      <c r="T2466" s="131"/>
    </row>
    <row r="2467" spans="13:20" ht="14.25" customHeight="1" x14ac:dyDescent="0.15">
      <c r="M2467" s="123"/>
      <c r="N2467" s="129"/>
      <c r="O2467" s="129"/>
      <c r="P2467" s="130"/>
      <c r="Q2467" s="130"/>
      <c r="R2467" s="130"/>
      <c r="S2467" s="131"/>
      <c r="T2467" s="131"/>
    </row>
    <row r="2468" spans="13:20" ht="14.25" customHeight="1" x14ac:dyDescent="0.15">
      <c r="M2468" s="123"/>
      <c r="N2468" s="129"/>
      <c r="O2468" s="129"/>
      <c r="P2468" s="130"/>
      <c r="Q2468" s="130"/>
      <c r="R2468" s="130"/>
      <c r="S2468" s="131"/>
      <c r="T2468" s="131"/>
    </row>
    <row r="2469" spans="13:20" ht="14.25" customHeight="1" x14ac:dyDescent="0.15">
      <c r="M2469" s="123"/>
      <c r="N2469" s="129"/>
      <c r="O2469" s="129"/>
      <c r="P2469" s="130"/>
      <c r="Q2469" s="130"/>
      <c r="R2469" s="130"/>
      <c r="S2469" s="131"/>
      <c r="T2469" s="131"/>
    </row>
    <row r="2470" spans="13:20" ht="14.25" customHeight="1" x14ac:dyDescent="0.15">
      <c r="M2470" s="123"/>
      <c r="N2470" s="129"/>
      <c r="O2470" s="129"/>
      <c r="P2470" s="130"/>
      <c r="Q2470" s="130"/>
      <c r="R2470" s="130"/>
      <c r="S2470" s="131"/>
      <c r="T2470" s="131"/>
    </row>
    <row r="2471" spans="13:20" ht="14.25" customHeight="1" x14ac:dyDescent="0.15">
      <c r="M2471" s="123"/>
      <c r="N2471" s="129"/>
      <c r="O2471" s="129"/>
      <c r="P2471" s="130"/>
      <c r="Q2471" s="130"/>
      <c r="R2471" s="130"/>
      <c r="S2471" s="131"/>
      <c r="T2471" s="131"/>
    </row>
    <row r="2472" spans="13:20" ht="14.25" customHeight="1" x14ac:dyDescent="0.15">
      <c r="M2472" s="123"/>
      <c r="N2472" s="129"/>
      <c r="O2472" s="129"/>
      <c r="P2472" s="130"/>
      <c r="Q2472" s="130"/>
      <c r="R2472" s="130"/>
      <c r="S2472" s="131"/>
      <c r="T2472" s="131"/>
    </row>
    <row r="2473" spans="13:20" ht="14.25" customHeight="1" x14ac:dyDescent="0.15">
      <c r="M2473" s="123"/>
      <c r="N2473" s="129"/>
      <c r="O2473" s="129"/>
      <c r="P2473" s="130"/>
      <c r="Q2473" s="130"/>
      <c r="R2473" s="130"/>
      <c r="S2473" s="131"/>
      <c r="T2473" s="131"/>
    </row>
    <row r="2474" spans="13:20" ht="14.25" customHeight="1" x14ac:dyDescent="0.15">
      <c r="M2474" s="123"/>
      <c r="N2474" s="129"/>
      <c r="O2474" s="129"/>
      <c r="P2474" s="130"/>
      <c r="Q2474" s="130"/>
      <c r="R2474" s="130"/>
      <c r="S2474" s="131"/>
      <c r="T2474" s="131"/>
    </row>
    <row r="2475" spans="13:20" ht="14.25" customHeight="1" x14ac:dyDescent="0.15">
      <c r="M2475" s="123"/>
      <c r="N2475" s="129"/>
      <c r="O2475" s="129"/>
      <c r="P2475" s="130"/>
      <c r="Q2475" s="130"/>
      <c r="R2475" s="130"/>
      <c r="S2475" s="131"/>
      <c r="T2475" s="131"/>
    </row>
    <row r="2476" spans="13:20" ht="14.25" customHeight="1" x14ac:dyDescent="0.15">
      <c r="M2476" s="123"/>
      <c r="N2476" s="129"/>
      <c r="O2476" s="129"/>
      <c r="P2476" s="130"/>
      <c r="Q2476" s="130"/>
      <c r="R2476" s="130"/>
      <c r="S2476" s="131"/>
      <c r="T2476" s="131"/>
    </row>
    <row r="2477" spans="13:20" ht="14.25" customHeight="1" x14ac:dyDescent="0.15">
      <c r="M2477" s="123"/>
      <c r="N2477" s="129"/>
      <c r="O2477" s="129"/>
      <c r="P2477" s="130"/>
      <c r="Q2477" s="130"/>
      <c r="R2477" s="130"/>
      <c r="S2477" s="131"/>
      <c r="T2477" s="131"/>
    </row>
    <row r="2478" spans="13:20" ht="14.25" customHeight="1" x14ac:dyDescent="0.15">
      <c r="M2478" s="123"/>
      <c r="N2478" s="129"/>
      <c r="O2478" s="129"/>
      <c r="P2478" s="130"/>
      <c r="Q2478" s="130"/>
      <c r="R2478" s="130"/>
      <c r="S2478" s="131"/>
      <c r="T2478" s="131"/>
    </row>
    <row r="2479" spans="13:20" ht="14.25" customHeight="1" x14ac:dyDescent="0.15">
      <c r="M2479" s="123"/>
      <c r="N2479" s="129"/>
      <c r="O2479" s="129"/>
      <c r="P2479" s="130"/>
      <c r="Q2479" s="130"/>
      <c r="R2479" s="130"/>
      <c r="S2479" s="131"/>
      <c r="T2479" s="131"/>
    </row>
    <row r="2480" spans="13:20" ht="14.25" customHeight="1" x14ac:dyDescent="0.15">
      <c r="M2480" s="123"/>
      <c r="N2480" s="129"/>
      <c r="O2480" s="129"/>
      <c r="P2480" s="130"/>
      <c r="Q2480" s="130"/>
      <c r="R2480" s="130"/>
      <c r="S2480" s="131"/>
      <c r="T2480" s="131"/>
    </row>
    <row r="2481" spans="13:20" ht="14.25" customHeight="1" x14ac:dyDescent="0.15">
      <c r="M2481" s="123"/>
      <c r="N2481" s="129"/>
      <c r="O2481" s="129"/>
      <c r="P2481" s="130"/>
      <c r="Q2481" s="130"/>
      <c r="R2481" s="130"/>
      <c r="S2481" s="131"/>
      <c r="T2481" s="131"/>
    </row>
    <row r="2482" spans="13:20" ht="14.25" customHeight="1" x14ac:dyDescent="0.15">
      <c r="M2482" s="123"/>
      <c r="N2482" s="129"/>
      <c r="O2482" s="129"/>
      <c r="P2482" s="130"/>
      <c r="Q2482" s="130"/>
      <c r="R2482" s="130"/>
      <c r="S2482" s="131"/>
      <c r="T2482" s="131"/>
    </row>
    <row r="2483" spans="13:20" ht="14.25" customHeight="1" x14ac:dyDescent="0.15">
      <c r="M2483" s="123"/>
      <c r="N2483" s="129"/>
      <c r="O2483" s="129"/>
      <c r="P2483" s="130"/>
      <c r="Q2483" s="130"/>
      <c r="R2483" s="130"/>
      <c r="S2483" s="131"/>
      <c r="T2483" s="131"/>
    </row>
    <row r="2484" spans="13:20" ht="14.25" customHeight="1" x14ac:dyDescent="0.15">
      <c r="M2484" s="123"/>
      <c r="N2484" s="129"/>
      <c r="O2484" s="129"/>
      <c r="P2484" s="130"/>
      <c r="Q2484" s="130"/>
      <c r="R2484" s="130"/>
      <c r="S2484" s="131"/>
      <c r="T2484" s="131"/>
    </row>
    <row r="2485" spans="13:20" ht="14.25" customHeight="1" x14ac:dyDescent="0.15">
      <c r="M2485" s="123"/>
      <c r="N2485" s="129"/>
      <c r="O2485" s="129"/>
      <c r="P2485" s="130"/>
      <c r="Q2485" s="130"/>
      <c r="R2485" s="130"/>
      <c r="S2485" s="131"/>
      <c r="T2485" s="131"/>
    </row>
    <row r="2486" spans="13:20" ht="14.25" customHeight="1" x14ac:dyDescent="0.15">
      <c r="M2486" s="123"/>
      <c r="N2486" s="129"/>
      <c r="O2486" s="129"/>
      <c r="P2486" s="130"/>
      <c r="Q2486" s="130"/>
      <c r="R2486" s="130"/>
      <c r="S2486" s="131"/>
      <c r="T2486" s="131"/>
    </row>
    <row r="2487" spans="13:20" ht="14.25" customHeight="1" x14ac:dyDescent="0.15">
      <c r="M2487" s="123"/>
      <c r="N2487" s="129"/>
      <c r="O2487" s="129"/>
      <c r="P2487" s="130"/>
      <c r="Q2487" s="130"/>
      <c r="R2487" s="130"/>
      <c r="S2487" s="131"/>
      <c r="T2487" s="131"/>
    </row>
    <row r="2488" spans="13:20" ht="14.25" customHeight="1" x14ac:dyDescent="0.15">
      <c r="M2488" s="123"/>
      <c r="N2488" s="129"/>
      <c r="O2488" s="129"/>
      <c r="P2488" s="130"/>
      <c r="Q2488" s="130"/>
      <c r="R2488" s="130"/>
      <c r="S2488" s="131"/>
      <c r="T2488" s="131"/>
    </row>
    <row r="2489" spans="13:20" ht="14.25" customHeight="1" x14ac:dyDescent="0.15">
      <c r="M2489" s="123"/>
      <c r="N2489" s="129"/>
      <c r="O2489" s="129"/>
      <c r="P2489" s="130"/>
      <c r="Q2489" s="130"/>
      <c r="R2489" s="130"/>
      <c r="S2489" s="131"/>
      <c r="T2489" s="131"/>
    </row>
    <row r="2490" spans="13:20" ht="14.25" customHeight="1" x14ac:dyDescent="0.15">
      <c r="M2490" s="123"/>
      <c r="N2490" s="129"/>
      <c r="O2490" s="129"/>
      <c r="P2490" s="130"/>
      <c r="Q2490" s="130"/>
      <c r="R2490" s="130"/>
      <c r="S2490" s="131"/>
      <c r="T2490" s="131"/>
    </row>
    <row r="2491" spans="13:20" ht="14.25" customHeight="1" x14ac:dyDescent="0.15">
      <c r="M2491" s="123"/>
      <c r="N2491" s="129"/>
      <c r="O2491" s="129"/>
      <c r="P2491" s="130"/>
      <c r="Q2491" s="130"/>
      <c r="R2491" s="130"/>
      <c r="S2491" s="131"/>
      <c r="T2491" s="131"/>
    </row>
    <row r="2492" spans="13:20" ht="14.25" customHeight="1" x14ac:dyDescent="0.15">
      <c r="M2492" s="123"/>
      <c r="N2492" s="129"/>
      <c r="O2492" s="129"/>
      <c r="P2492" s="130"/>
      <c r="Q2492" s="130"/>
      <c r="R2492" s="130"/>
      <c r="S2492" s="131"/>
      <c r="T2492" s="131"/>
    </row>
    <row r="2493" spans="13:20" ht="14.25" customHeight="1" x14ac:dyDescent="0.15">
      <c r="M2493" s="123"/>
      <c r="N2493" s="129"/>
      <c r="O2493" s="129"/>
      <c r="P2493" s="130"/>
      <c r="Q2493" s="130"/>
      <c r="R2493" s="130"/>
      <c r="S2493" s="131"/>
      <c r="T2493" s="131"/>
    </row>
    <row r="2494" spans="13:20" ht="14.25" customHeight="1" x14ac:dyDescent="0.15">
      <c r="M2494" s="123"/>
      <c r="N2494" s="129"/>
      <c r="O2494" s="129"/>
      <c r="P2494" s="130"/>
      <c r="Q2494" s="130"/>
      <c r="R2494" s="130"/>
      <c r="S2494" s="131"/>
      <c r="T2494" s="131"/>
    </row>
    <row r="2495" spans="13:20" ht="14.25" customHeight="1" x14ac:dyDescent="0.15">
      <c r="M2495" s="123"/>
      <c r="N2495" s="129"/>
      <c r="O2495" s="129"/>
      <c r="P2495" s="130"/>
      <c r="Q2495" s="130"/>
      <c r="R2495" s="130"/>
      <c r="S2495" s="131"/>
      <c r="T2495" s="131"/>
    </row>
    <row r="2496" spans="13:20" ht="14.25" customHeight="1" x14ac:dyDescent="0.15">
      <c r="M2496" s="123"/>
      <c r="N2496" s="129"/>
      <c r="O2496" s="129"/>
      <c r="P2496" s="130"/>
      <c r="Q2496" s="130"/>
      <c r="R2496" s="130"/>
      <c r="S2496" s="131"/>
      <c r="T2496" s="131"/>
    </row>
    <row r="2497" spans="13:20" ht="14.25" customHeight="1" x14ac:dyDescent="0.15">
      <c r="M2497" s="123"/>
      <c r="N2497" s="129"/>
      <c r="O2497" s="129"/>
      <c r="P2497" s="130"/>
      <c r="Q2497" s="130"/>
      <c r="R2497" s="130"/>
      <c r="S2497" s="131"/>
      <c r="T2497" s="131"/>
    </row>
    <row r="2498" spans="13:20" ht="14.25" customHeight="1" x14ac:dyDescent="0.15">
      <c r="M2498" s="123"/>
      <c r="N2498" s="129"/>
      <c r="O2498" s="129"/>
      <c r="P2498" s="130"/>
      <c r="Q2498" s="130"/>
      <c r="R2498" s="130"/>
      <c r="S2498" s="131"/>
      <c r="T2498" s="131"/>
    </row>
    <row r="2499" spans="13:20" ht="14.25" customHeight="1" x14ac:dyDescent="0.15">
      <c r="M2499" s="123"/>
      <c r="N2499" s="129"/>
      <c r="O2499" s="129"/>
      <c r="P2499" s="130"/>
      <c r="Q2499" s="130"/>
      <c r="R2499" s="130"/>
      <c r="S2499" s="131"/>
      <c r="T2499" s="131"/>
    </row>
    <row r="2500" spans="13:20" ht="14.25" customHeight="1" x14ac:dyDescent="0.15">
      <c r="M2500" s="123"/>
      <c r="N2500" s="129"/>
      <c r="O2500" s="129"/>
      <c r="P2500" s="130"/>
      <c r="Q2500" s="130"/>
      <c r="R2500" s="130"/>
      <c r="S2500" s="131"/>
      <c r="T2500" s="131"/>
    </row>
    <row r="2501" spans="13:20" ht="14.25" customHeight="1" x14ac:dyDescent="0.15">
      <c r="M2501" s="123"/>
      <c r="N2501" s="129"/>
      <c r="O2501" s="129"/>
      <c r="P2501" s="130"/>
      <c r="Q2501" s="130"/>
      <c r="R2501" s="130"/>
      <c r="S2501" s="131"/>
      <c r="T2501" s="131"/>
    </row>
    <row r="2502" spans="13:20" ht="14.25" customHeight="1" x14ac:dyDescent="0.15">
      <c r="M2502" s="123"/>
      <c r="N2502" s="129"/>
      <c r="O2502" s="129"/>
      <c r="P2502" s="130"/>
      <c r="Q2502" s="130"/>
      <c r="R2502" s="130"/>
      <c r="S2502" s="131"/>
      <c r="T2502" s="131"/>
    </row>
    <row r="2503" spans="13:20" ht="14.25" customHeight="1" x14ac:dyDescent="0.15">
      <c r="M2503" s="123"/>
      <c r="N2503" s="129"/>
      <c r="O2503" s="129"/>
      <c r="P2503" s="130"/>
      <c r="Q2503" s="130"/>
      <c r="R2503" s="130"/>
      <c r="S2503" s="131"/>
      <c r="T2503" s="131"/>
    </row>
    <row r="2504" spans="13:20" ht="14.25" customHeight="1" x14ac:dyDescent="0.15">
      <c r="M2504" s="123"/>
      <c r="N2504" s="129"/>
      <c r="O2504" s="129"/>
      <c r="P2504" s="130"/>
      <c r="Q2504" s="130"/>
      <c r="R2504" s="130"/>
      <c r="S2504" s="131"/>
      <c r="T2504" s="131"/>
    </row>
    <row r="2505" spans="13:20" ht="14.25" customHeight="1" x14ac:dyDescent="0.15">
      <c r="M2505" s="123"/>
      <c r="N2505" s="129"/>
      <c r="O2505" s="129"/>
      <c r="P2505" s="130"/>
      <c r="Q2505" s="130"/>
      <c r="R2505" s="130"/>
      <c r="S2505" s="131"/>
      <c r="T2505" s="131"/>
    </row>
    <row r="2506" spans="13:20" ht="14.25" customHeight="1" x14ac:dyDescent="0.15">
      <c r="M2506" s="123"/>
      <c r="N2506" s="129"/>
      <c r="O2506" s="129"/>
      <c r="P2506" s="130"/>
      <c r="Q2506" s="130"/>
      <c r="R2506" s="130"/>
      <c r="S2506" s="131"/>
      <c r="T2506" s="131"/>
    </row>
    <row r="2507" spans="13:20" ht="14.25" customHeight="1" x14ac:dyDescent="0.15">
      <c r="M2507" s="123"/>
      <c r="N2507" s="129"/>
      <c r="O2507" s="129"/>
      <c r="P2507" s="130"/>
      <c r="Q2507" s="130"/>
      <c r="R2507" s="130"/>
      <c r="S2507" s="131"/>
      <c r="T2507" s="131"/>
    </row>
    <row r="2508" spans="13:20" ht="14.25" customHeight="1" x14ac:dyDescent="0.15">
      <c r="M2508" s="123"/>
      <c r="N2508" s="129"/>
      <c r="O2508" s="129"/>
      <c r="P2508" s="130"/>
      <c r="Q2508" s="130"/>
      <c r="R2508" s="130"/>
      <c r="S2508" s="131"/>
      <c r="T2508" s="131"/>
    </row>
    <row r="2509" spans="13:20" ht="14.25" customHeight="1" x14ac:dyDescent="0.15">
      <c r="M2509" s="123"/>
      <c r="N2509" s="129"/>
      <c r="O2509" s="129"/>
      <c r="P2509" s="130"/>
      <c r="Q2509" s="130"/>
      <c r="R2509" s="130"/>
      <c r="S2509" s="131"/>
      <c r="T2509" s="131"/>
    </row>
    <row r="2510" spans="13:20" ht="14.25" customHeight="1" x14ac:dyDescent="0.15">
      <c r="M2510" s="123"/>
      <c r="N2510" s="129"/>
      <c r="O2510" s="129"/>
      <c r="P2510" s="130"/>
      <c r="Q2510" s="130"/>
      <c r="R2510" s="130"/>
      <c r="S2510" s="131"/>
      <c r="T2510" s="131"/>
    </row>
    <row r="2511" spans="13:20" ht="14.25" customHeight="1" x14ac:dyDescent="0.15">
      <c r="M2511" s="123"/>
      <c r="N2511" s="129"/>
      <c r="O2511" s="129"/>
      <c r="P2511" s="130"/>
      <c r="Q2511" s="130"/>
      <c r="R2511" s="130"/>
      <c r="S2511" s="131"/>
      <c r="T2511" s="131"/>
    </row>
    <row r="2512" spans="13:20" ht="14.25" customHeight="1" x14ac:dyDescent="0.15">
      <c r="M2512" s="123"/>
      <c r="N2512" s="129"/>
      <c r="O2512" s="129"/>
      <c r="P2512" s="130"/>
      <c r="Q2512" s="130"/>
      <c r="R2512" s="130"/>
      <c r="S2512" s="131"/>
      <c r="T2512" s="131"/>
    </row>
    <row r="2513" spans="13:20" ht="14.25" customHeight="1" x14ac:dyDescent="0.15">
      <c r="M2513" s="123"/>
      <c r="N2513" s="129"/>
      <c r="O2513" s="129"/>
      <c r="P2513" s="130"/>
      <c r="Q2513" s="130"/>
      <c r="R2513" s="130"/>
      <c r="S2513" s="131"/>
      <c r="T2513" s="131"/>
    </row>
    <row r="2514" spans="13:20" ht="14.25" customHeight="1" x14ac:dyDescent="0.15">
      <c r="M2514" s="123"/>
      <c r="N2514" s="129"/>
      <c r="O2514" s="129"/>
      <c r="P2514" s="130"/>
      <c r="Q2514" s="130"/>
      <c r="R2514" s="130"/>
      <c r="S2514" s="131"/>
      <c r="T2514" s="131"/>
    </row>
    <row r="2515" spans="13:20" ht="14.25" customHeight="1" x14ac:dyDescent="0.15">
      <c r="M2515" s="123"/>
      <c r="N2515" s="129"/>
      <c r="O2515" s="129"/>
      <c r="P2515" s="130"/>
      <c r="Q2515" s="130"/>
      <c r="R2515" s="130"/>
      <c r="S2515" s="131"/>
      <c r="T2515" s="131"/>
    </row>
    <row r="2516" spans="13:20" ht="14.25" customHeight="1" x14ac:dyDescent="0.15">
      <c r="M2516" s="123"/>
      <c r="N2516" s="129"/>
      <c r="O2516" s="129"/>
      <c r="P2516" s="130"/>
      <c r="Q2516" s="130"/>
      <c r="R2516" s="130"/>
      <c r="S2516" s="131"/>
      <c r="T2516" s="131"/>
    </row>
    <row r="2517" spans="13:20" ht="14.25" customHeight="1" x14ac:dyDescent="0.15">
      <c r="M2517" s="123"/>
      <c r="N2517" s="129"/>
      <c r="O2517" s="129"/>
      <c r="P2517" s="130"/>
      <c r="Q2517" s="130"/>
      <c r="R2517" s="130"/>
      <c r="S2517" s="131"/>
      <c r="T2517" s="131"/>
    </row>
    <row r="2518" spans="13:20" ht="14.25" customHeight="1" x14ac:dyDescent="0.15">
      <c r="M2518" s="123"/>
      <c r="N2518" s="129"/>
      <c r="O2518" s="129"/>
      <c r="P2518" s="130"/>
      <c r="Q2518" s="130"/>
      <c r="R2518" s="130"/>
      <c r="S2518" s="131"/>
      <c r="T2518" s="131"/>
    </row>
    <row r="2519" spans="13:20" ht="14.25" customHeight="1" x14ac:dyDescent="0.15">
      <c r="M2519" s="123"/>
      <c r="N2519" s="129"/>
      <c r="O2519" s="129"/>
      <c r="P2519" s="130"/>
      <c r="Q2519" s="130"/>
      <c r="R2519" s="130"/>
      <c r="S2519" s="131"/>
      <c r="T2519" s="131"/>
    </row>
    <row r="2520" spans="13:20" ht="14.25" customHeight="1" x14ac:dyDescent="0.15">
      <c r="M2520" s="123"/>
      <c r="N2520" s="129"/>
      <c r="O2520" s="129"/>
      <c r="P2520" s="130"/>
      <c r="Q2520" s="130"/>
      <c r="R2520" s="130"/>
      <c r="S2520" s="131"/>
      <c r="T2520" s="131"/>
    </row>
    <row r="2521" spans="13:20" ht="14.25" customHeight="1" x14ac:dyDescent="0.15">
      <c r="M2521" s="123"/>
      <c r="N2521" s="129"/>
      <c r="O2521" s="129"/>
      <c r="P2521" s="130"/>
      <c r="Q2521" s="130"/>
      <c r="R2521" s="130"/>
      <c r="S2521" s="131"/>
      <c r="T2521" s="131"/>
    </row>
    <row r="2522" spans="13:20" ht="14.25" customHeight="1" x14ac:dyDescent="0.15">
      <c r="M2522" s="123"/>
      <c r="N2522" s="129"/>
      <c r="O2522" s="129"/>
      <c r="P2522" s="130"/>
      <c r="Q2522" s="130"/>
      <c r="R2522" s="130"/>
      <c r="S2522" s="131"/>
      <c r="T2522" s="131"/>
    </row>
    <row r="2523" spans="13:20" ht="14.25" customHeight="1" x14ac:dyDescent="0.15">
      <c r="M2523" s="123"/>
      <c r="N2523" s="129"/>
      <c r="O2523" s="129"/>
      <c r="P2523" s="130"/>
      <c r="Q2523" s="130"/>
      <c r="R2523" s="130"/>
      <c r="S2523" s="131"/>
      <c r="T2523" s="131"/>
    </row>
    <row r="2524" spans="13:20" ht="14.25" customHeight="1" x14ac:dyDescent="0.15">
      <c r="M2524" s="123"/>
      <c r="N2524" s="129"/>
      <c r="O2524" s="129"/>
      <c r="P2524" s="130"/>
      <c r="Q2524" s="130"/>
      <c r="R2524" s="130"/>
      <c r="S2524" s="131"/>
      <c r="T2524" s="131"/>
    </row>
    <row r="2525" spans="13:20" ht="14.25" customHeight="1" x14ac:dyDescent="0.15">
      <c r="M2525" s="123"/>
      <c r="N2525" s="129"/>
      <c r="O2525" s="129"/>
      <c r="P2525" s="130"/>
      <c r="Q2525" s="130"/>
      <c r="R2525" s="130"/>
      <c r="S2525" s="131"/>
      <c r="T2525" s="131"/>
    </row>
    <row r="2526" spans="13:20" ht="14.25" customHeight="1" x14ac:dyDescent="0.15">
      <c r="M2526" s="123"/>
      <c r="N2526" s="129"/>
      <c r="O2526" s="129"/>
      <c r="P2526" s="130"/>
      <c r="Q2526" s="130"/>
      <c r="R2526" s="130"/>
      <c r="S2526" s="131"/>
      <c r="T2526" s="131"/>
    </row>
    <row r="2527" spans="13:20" ht="14.25" customHeight="1" x14ac:dyDescent="0.15">
      <c r="M2527" s="123"/>
      <c r="N2527" s="129"/>
      <c r="O2527" s="129"/>
      <c r="P2527" s="130"/>
      <c r="Q2527" s="130"/>
      <c r="R2527" s="130"/>
      <c r="S2527" s="131"/>
      <c r="T2527" s="131"/>
    </row>
    <row r="2528" spans="13:20" ht="14.25" customHeight="1" x14ac:dyDescent="0.15">
      <c r="M2528" s="123"/>
      <c r="N2528" s="129"/>
      <c r="O2528" s="129"/>
      <c r="P2528" s="130"/>
      <c r="Q2528" s="130"/>
      <c r="R2528" s="130"/>
      <c r="S2528" s="131"/>
      <c r="T2528" s="131"/>
    </row>
    <row r="2529" spans="13:20" ht="14.25" customHeight="1" x14ac:dyDescent="0.15">
      <c r="M2529" s="123"/>
      <c r="N2529" s="129"/>
      <c r="O2529" s="129"/>
      <c r="P2529" s="130"/>
      <c r="Q2529" s="130"/>
      <c r="R2529" s="130"/>
      <c r="S2529" s="131"/>
      <c r="T2529" s="131"/>
    </row>
    <row r="2530" spans="13:20" ht="14.25" customHeight="1" x14ac:dyDescent="0.15">
      <c r="M2530" s="123"/>
      <c r="N2530" s="129"/>
      <c r="O2530" s="129"/>
      <c r="P2530" s="130"/>
      <c r="Q2530" s="130"/>
      <c r="R2530" s="130"/>
      <c r="S2530" s="131"/>
      <c r="T2530" s="131"/>
    </row>
    <row r="2531" spans="13:20" ht="14.25" customHeight="1" x14ac:dyDescent="0.15">
      <c r="M2531" s="123"/>
      <c r="N2531" s="129"/>
      <c r="O2531" s="129"/>
      <c r="P2531" s="130"/>
      <c r="Q2531" s="130"/>
      <c r="R2531" s="130"/>
      <c r="S2531" s="131"/>
      <c r="T2531" s="131"/>
    </row>
    <row r="2532" spans="13:20" ht="14.25" customHeight="1" x14ac:dyDescent="0.15">
      <c r="M2532" s="123"/>
      <c r="N2532" s="129"/>
      <c r="O2532" s="129"/>
      <c r="P2532" s="130"/>
      <c r="Q2532" s="130"/>
      <c r="R2532" s="130"/>
      <c r="S2532" s="131"/>
      <c r="T2532" s="131"/>
    </row>
    <row r="2533" spans="13:20" ht="14.25" customHeight="1" x14ac:dyDescent="0.15">
      <c r="M2533" s="123"/>
      <c r="N2533" s="129"/>
      <c r="O2533" s="129"/>
      <c r="P2533" s="130"/>
      <c r="Q2533" s="130"/>
      <c r="R2533" s="130"/>
      <c r="S2533" s="131"/>
      <c r="T2533" s="131"/>
    </row>
    <row r="2534" spans="13:20" ht="14.25" customHeight="1" x14ac:dyDescent="0.15">
      <c r="M2534" s="123"/>
      <c r="N2534" s="129"/>
      <c r="O2534" s="129"/>
      <c r="P2534" s="130"/>
      <c r="Q2534" s="130"/>
      <c r="R2534" s="130"/>
      <c r="S2534" s="131"/>
      <c r="T2534" s="131"/>
    </row>
    <row r="2535" spans="13:20" ht="14.25" customHeight="1" x14ac:dyDescent="0.15">
      <c r="M2535" s="123"/>
      <c r="N2535" s="129"/>
      <c r="O2535" s="129"/>
      <c r="P2535" s="130"/>
      <c r="Q2535" s="130"/>
      <c r="R2535" s="130"/>
      <c r="S2535" s="131"/>
      <c r="T2535" s="131"/>
    </row>
    <row r="2536" spans="13:20" ht="14.25" customHeight="1" x14ac:dyDescent="0.15">
      <c r="M2536" s="123"/>
      <c r="N2536" s="129"/>
      <c r="O2536" s="129"/>
      <c r="P2536" s="130"/>
      <c r="Q2536" s="130"/>
      <c r="R2536" s="130"/>
      <c r="S2536" s="131"/>
      <c r="T2536" s="131"/>
    </row>
    <row r="2537" spans="13:20" ht="14.25" customHeight="1" x14ac:dyDescent="0.15">
      <c r="M2537" s="123"/>
      <c r="N2537" s="129"/>
      <c r="O2537" s="129"/>
      <c r="P2537" s="130"/>
      <c r="Q2537" s="130"/>
      <c r="R2537" s="130"/>
      <c r="S2537" s="131"/>
      <c r="T2537" s="131"/>
    </row>
    <row r="2538" spans="13:20" ht="14.25" customHeight="1" x14ac:dyDescent="0.15">
      <c r="M2538" s="123"/>
      <c r="N2538" s="129"/>
      <c r="O2538" s="129"/>
      <c r="P2538" s="130"/>
      <c r="Q2538" s="130"/>
      <c r="R2538" s="130"/>
      <c r="S2538" s="131"/>
      <c r="T2538" s="131"/>
    </row>
    <row r="2539" spans="13:20" ht="14.25" customHeight="1" x14ac:dyDescent="0.15">
      <c r="M2539" s="123"/>
      <c r="N2539" s="129"/>
      <c r="O2539" s="129"/>
      <c r="P2539" s="130"/>
      <c r="Q2539" s="130"/>
      <c r="R2539" s="130"/>
      <c r="S2539" s="131"/>
      <c r="T2539" s="131"/>
    </row>
    <row r="2540" spans="13:20" ht="14.25" customHeight="1" x14ac:dyDescent="0.15">
      <c r="M2540" s="123"/>
      <c r="N2540" s="129"/>
      <c r="O2540" s="129"/>
      <c r="P2540" s="130"/>
      <c r="Q2540" s="130"/>
      <c r="R2540" s="130"/>
      <c r="S2540" s="131"/>
      <c r="T2540" s="131"/>
    </row>
    <row r="2541" spans="13:20" ht="14.25" customHeight="1" x14ac:dyDescent="0.15">
      <c r="M2541" s="123"/>
      <c r="N2541" s="129"/>
      <c r="O2541" s="129"/>
      <c r="P2541" s="130"/>
      <c r="Q2541" s="130"/>
      <c r="R2541" s="130"/>
      <c r="S2541" s="131"/>
      <c r="T2541" s="131"/>
    </row>
    <row r="2542" spans="13:20" ht="14.25" customHeight="1" x14ac:dyDescent="0.15">
      <c r="M2542" s="123"/>
      <c r="N2542" s="129"/>
      <c r="O2542" s="129"/>
      <c r="P2542" s="130"/>
      <c r="Q2542" s="130"/>
      <c r="R2542" s="130"/>
      <c r="S2542" s="131"/>
      <c r="T2542" s="131"/>
    </row>
    <row r="2543" spans="13:20" ht="14.25" customHeight="1" x14ac:dyDescent="0.15">
      <c r="M2543" s="123"/>
      <c r="N2543" s="129"/>
      <c r="O2543" s="129"/>
      <c r="P2543" s="130"/>
      <c r="Q2543" s="130"/>
      <c r="R2543" s="130"/>
      <c r="S2543" s="131"/>
      <c r="T2543" s="131"/>
    </row>
    <row r="2544" spans="13:20" ht="14.25" customHeight="1" x14ac:dyDescent="0.15">
      <c r="M2544" s="123"/>
      <c r="N2544" s="129"/>
      <c r="O2544" s="129"/>
      <c r="P2544" s="130"/>
      <c r="Q2544" s="130"/>
      <c r="R2544" s="130"/>
      <c r="S2544" s="131"/>
      <c r="T2544" s="131"/>
    </row>
    <row r="2545" spans="13:20" ht="14.25" customHeight="1" x14ac:dyDescent="0.15">
      <c r="M2545" s="123"/>
      <c r="N2545" s="129"/>
      <c r="O2545" s="129"/>
      <c r="P2545" s="130"/>
      <c r="Q2545" s="130"/>
      <c r="R2545" s="130"/>
      <c r="S2545" s="131"/>
      <c r="T2545" s="131"/>
    </row>
    <row r="2546" spans="13:20" ht="14.25" customHeight="1" x14ac:dyDescent="0.15">
      <c r="M2546" s="123"/>
      <c r="N2546" s="129"/>
      <c r="O2546" s="129"/>
      <c r="P2546" s="130"/>
      <c r="Q2546" s="130"/>
      <c r="R2546" s="130"/>
      <c r="S2546" s="131"/>
      <c r="T2546" s="131"/>
    </row>
    <row r="2547" spans="13:20" ht="14.25" customHeight="1" x14ac:dyDescent="0.15">
      <c r="M2547" s="123"/>
      <c r="N2547" s="129"/>
      <c r="O2547" s="129"/>
      <c r="P2547" s="130"/>
      <c r="Q2547" s="130"/>
      <c r="R2547" s="130"/>
      <c r="S2547" s="131"/>
      <c r="T2547" s="131"/>
    </row>
    <row r="2548" spans="13:20" ht="14.25" customHeight="1" x14ac:dyDescent="0.15">
      <c r="M2548" s="123"/>
      <c r="N2548" s="129"/>
      <c r="O2548" s="129"/>
      <c r="P2548" s="130"/>
      <c r="Q2548" s="130"/>
      <c r="R2548" s="130"/>
      <c r="S2548" s="131"/>
      <c r="T2548" s="131"/>
    </row>
    <row r="2549" spans="13:20" ht="14.25" customHeight="1" x14ac:dyDescent="0.15">
      <c r="M2549" s="123"/>
      <c r="N2549" s="129"/>
      <c r="O2549" s="129"/>
      <c r="P2549" s="130"/>
      <c r="Q2549" s="130"/>
      <c r="R2549" s="130"/>
      <c r="S2549" s="131"/>
      <c r="T2549" s="131"/>
    </row>
    <row r="2550" spans="13:20" ht="14.25" customHeight="1" x14ac:dyDescent="0.15">
      <c r="M2550" s="123"/>
      <c r="N2550" s="129"/>
      <c r="O2550" s="129"/>
      <c r="P2550" s="130"/>
      <c r="Q2550" s="130"/>
      <c r="R2550" s="130"/>
      <c r="S2550" s="131"/>
      <c r="T2550" s="131"/>
    </row>
    <row r="2551" spans="13:20" ht="14.25" customHeight="1" x14ac:dyDescent="0.15">
      <c r="M2551" s="123"/>
      <c r="N2551" s="129"/>
      <c r="O2551" s="129"/>
      <c r="P2551" s="130"/>
      <c r="Q2551" s="130"/>
      <c r="R2551" s="130"/>
      <c r="S2551" s="131"/>
      <c r="T2551" s="131"/>
    </row>
    <row r="2552" spans="13:20" ht="14.25" customHeight="1" x14ac:dyDescent="0.15">
      <c r="M2552" s="123"/>
      <c r="N2552" s="129"/>
      <c r="O2552" s="129"/>
      <c r="P2552" s="130"/>
      <c r="Q2552" s="130"/>
      <c r="R2552" s="130"/>
      <c r="S2552" s="131"/>
      <c r="T2552" s="131"/>
    </row>
    <row r="2553" spans="13:20" ht="14.25" customHeight="1" x14ac:dyDescent="0.15">
      <c r="M2553" s="123"/>
      <c r="N2553" s="129"/>
      <c r="O2553" s="129"/>
      <c r="P2553" s="130"/>
      <c r="Q2553" s="130"/>
      <c r="R2553" s="130"/>
      <c r="S2553" s="131"/>
      <c r="T2553" s="131"/>
    </row>
    <row r="2554" spans="13:20" ht="14.25" customHeight="1" x14ac:dyDescent="0.15">
      <c r="M2554" s="123"/>
      <c r="N2554" s="129"/>
      <c r="O2554" s="129"/>
      <c r="P2554" s="130"/>
      <c r="Q2554" s="130"/>
      <c r="R2554" s="130"/>
      <c r="S2554" s="131"/>
      <c r="T2554" s="131"/>
    </row>
    <row r="2555" spans="13:20" ht="14.25" customHeight="1" x14ac:dyDescent="0.15">
      <c r="M2555" s="123"/>
      <c r="N2555" s="129"/>
      <c r="O2555" s="129"/>
      <c r="P2555" s="130"/>
      <c r="Q2555" s="130"/>
      <c r="R2555" s="130"/>
      <c r="S2555" s="131"/>
      <c r="T2555" s="131"/>
    </row>
    <row r="2556" spans="13:20" ht="14.25" customHeight="1" x14ac:dyDescent="0.15">
      <c r="M2556" s="123"/>
      <c r="N2556" s="129"/>
      <c r="O2556" s="129"/>
      <c r="P2556" s="130"/>
      <c r="Q2556" s="130"/>
      <c r="R2556" s="130"/>
      <c r="S2556" s="131"/>
      <c r="T2556" s="131"/>
    </row>
    <row r="2557" spans="13:20" ht="14.25" customHeight="1" x14ac:dyDescent="0.15">
      <c r="M2557" s="123"/>
      <c r="N2557" s="129"/>
      <c r="O2557" s="129"/>
      <c r="P2557" s="130"/>
      <c r="Q2557" s="130"/>
      <c r="R2557" s="130"/>
      <c r="S2557" s="131"/>
      <c r="T2557" s="131"/>
    </row>
    <row r="2558" spans="13:20" ht="14.25" customHeight="1" x14ac:dyDescent="0.15">
      <c r="M2558" s="123"/>
      <c r="N2558" s="129"/>
      <c r="O2558" s="129"/>
      <c r="P2558" s="130"/>
      <c r="Q2558" s="130"/>
      <c r="R2558" s="130"/>
      <c r="S2558" s="131"/>
      <c r="T2558" s="131"/>
    </row>
    <row r="2559" spans="13:20" ht="14.25" customHeight="1" x14ac:dyDescent="0.15">
      <c r="M2559" s="123"/>
      <c r="N2559" s="129"/>
      <c r="O2559" s="129"/>
      <c r="P2559" s="130"/>
      <c r="Q2559" s="130"/>
      <c r="R2559" s="130"/>
      <c r="S2559" s="131"/>
      <c r="T2559" s="131"/>
    </row>
    <row r="2560" spans="13:20" ht="14.25" customHeight="1" x14ac:dyDescent="0.15">
      <c r="M2560" s="123"/>
      <c r="N2560" s="129"/>
      <c r="O2560" s="129"/>
      <c r="P2560" s="130"/>
      <c r="Q2560" s="130"/>
      <c r="R2560" s="130"/>
      <c r="S2560" s="131"/>
      <c r="T2560" s="131"/>
    </row>
    <row r="2561" spans="13:20" ht="14.25" customHeight="1" x14ac:dyDescent="0.15">
      <c r="M2561" s="123"/>
      <c r="N2561" s="129"/>
      <c r="O2561" s="129"/>
      <c r="P2561" s="130"/>
      <c r="Q2561" s="130"/>
      <c r="R2561" s="130"/>
      <c r="S2561" s="131"/>
      <c r="T2561" s="131"/>
    </row>
    <row r="2562" spans="13:20" ht="14.25" customHeight="1" x14ac:dyDescent="0.15">
      <c r="M2562" s="123"/>
      <c r="N2562" s="129"/>
      <c r="O2562" s="129"/>
      <c r="P2562" s="130"/>
      <c r="Q2562" s="130"/>
      <c r="R2562" s="130"/>
      <c r="S2562" s="131"/>
      <c r="T2562" s="131"/>
    </row>
    <row r="2563" spans="13:20" ht="14.25" customHeight="1" x14ac:dyDescent="0.15">
      <c r="M2563" s="123"/>
      <c r="N2563" s="129"/>
      <c r="O2563" s="129"/>
      <c r="P2563" s="130"/>
      <c r="Q2563" s="130"/>
      <c r="R2563" s="130"/>
      <c r="S2563" s="131"/>
      <c r="T2563" s="131"/>
    </row>
    <row r="2564" spans="13:20" ht="14.25" customHeight="1" x14ac:dyDescent="0.15">
      <c r="M2564" s="123"/>
      <c r="N2564" s="129"/>
      <c r="O2564" s="129"/>
      <c r="P2564" s="130"/>
      <c r="Q2564" s="130"/>
      <c r="R2564" s="130"/>
      <c r="S2564" s="131"/>
      <c r="T2564" s="131"/>
    </row>
    <row r="2565" spans="13:20" ht="14.25" customHeight="1" x14ac:dyDescent="0.15">
      <c r="M2565" s="123"/>
      <c r="N2565" s="129"/>
      <c r="O2565" s="129"/>
      <c r="P2565" s="130"/>
      <c r="Q2565" s="130"/>
      <c r="R2565" s="130"/>
      <c r="S2565" s="131"/>
      <c r="T2565" s="131"/>
    </row>
    <row r="2566" spans="13:20" ht="14.25" customHeight="1" x14ac:dyDescent="0.15">
      <c r="M2566" s="123"/>
      <c r="N2566" s="129"/>
      <c r="O2566" s="129"/>
      <c r="P2566" s="130"/>
      <c r="Q2566" s="130"/>
      <c r="R2566" s="130"/>
      <c r="S2566" s="131"/>
      <c r="T2566" s="131"/>
    </row>
    <row r="2567" spans="13:20" ht="14.25" customHeight="1" x14ac:dyDescent="0.15">
      <c r="M2567" s="123"/>
      <c r="N2567" s="129"/>
      <c r="O2567" s="129"/>
      <c r="P2567" s="130"/>
      <c r="Q2567" s="130"/>
      <c r="R2567" s="130"/>
      <c r="S2567" s="131"/>
      <c r="T2567" s="131"/>
    </row>
    <row r="2568" spans="13:20" ht="14.25" customHeight="1" x14ac:dyDescent="0.15">
      <c r="M2568" s="123"/>
      <c r="N2568" s="129"/>
      <c r="O2568" s="129"/>
      <c r="P2568" s="130"/>
      <c r="Q2568" s="130"/>
      <c r="R2568" s="130"/>
      <c r="S2568" s="131"/>
      <c r="T2568" s="131"/>
    </row>
    <row r="2569" spans="13:20" ht="14.25" customHeight="1" x14ac:dyDescent="0.15">
      <c r="M2569" s="123"/>
      <c r="N2569" s="129"/>
      <c r="O2569" s="129"/>
      <c r="P2569" s="130"/>
      <c r="Q2569" s="130"/>
      <c r="R2569" s="130"/>
      <c r="S2569" s="131"/>
      <c r="T2569" s="131"/>
    </row>
    <row r="2570" spans="13:20" ht="14.25" customHeight="1" x14ac:dyDescent="0.15">
      <c r="M2570" s="123"/>
      <c r="N2570" s="129"/>
      <c r="O2570" s="129"/>
      <c r="P2570" s="130"/>
      <c r="Q2570" s="130"/>
      <c r="R2570" s="130"/>
      <c r="S2570" s="131"/>
      <c r="T2570" s="131"/>
    </row>
    <row r="2571" spans="13:20" ht="14.25" customHeight="1" x14ac:dyDescent="0.15">
      <c r="M2571" s="123"/>
      <c r="N2571" s="129"/>
      <c r="O2571" s="129"/>
      <c r="P2571" s="130"/>
      <c r="Q2571" s="130"/>
      <c r="R2571" s="130"/>
      <c r="S2571" s="131"/>
      <c r="T2571" s="131"/>
    </row>
    <row r="2572" spans="13:20" ht="14.25" customHeight="1" x14ac:dyDescent="0.15">
      <c r="M2572" s="123"/>
      <c r="N2572" s="129"/>
      <c r="O2572" s="129"/>
      <c r="P2572" s="130"/>
      <c r="Q2572" s="130"/>
      <c r="R2572" s="130"/>
      <c r="S2572" s="131"/>
      <c r="T2572" s="131"/>
    </row>
    <row r="2573" spans="13:20" ht="14.25" customHeight="1" x14ac:dyDescent="0.15">
      <c r="M2573" s="123"/>
      <c r="N2573" s="129"/>
      <c r="O2573" s="129"/>
      <c r="P2573" s="130"/>
      <c r="Q2573" s="130"/>
      <c r="R2573" s="130"/>
      <c r="S2573" s="131"/>
      <c r="T2573" s="131"/>
    </row>
    <row r="2574" spans="13:20" ht="14.25" customHeight="1" x14ac:dyDescent="0.15">
      <c r="M2574" s="123"/>
      <c r="N2574" s="129"/>
      <c r="O2574" s="129"/>
      <c r="P2574" s="130"/>
      <c r="Q2574" s="130"/>
      <c r="R2574" s="130"/>
      <c r="S2574" s="131"/>
      <c r="T2574" s="131"/>
    </row>
    <row r="2575" spans="13:20" ht="14.25" customHeight="1" x14ac:dyDescent="0.15">
      <c r="M2575" s="123"/>
      <c r="N2575" s="129"/>
      <c r="O2575" s="129"/>
      <c r="P2575" s="130"/>
      <c r="Q2575" s="130"/>
      <c r="R2575" s="130"/>
      <c r="S2575" s="131"/>
      <c r="T2575" s="131"/>
    </row>
    <row r="2576" spans="13:20" ht="14.25" customHeight="1" x14ac:dyDescent="0.15">
      <c r="M2576" s="123"/>
      <c r="N2576" s="129"/>
      <c r="O2576" s="129"/>
      <c r="P2576" s="130"/>
      <c r="Q2576" s="130"/>
      <c r="R2576" s="130"/>
      <c r="S2576" s="131"/>
      <c r="T2576" s="131"/>
    </row>
    <row r="2577" spans="13:20" ht="14.25" customHeight="1" x14ac:dyDescent="0.15">
      <c r="M2577" s="123"/>
      <c r="N2577" s="129"/>
      <c r="O2577" s="129"/>
      <c r="P2577" s="130"/>
      <c r="Q2577" s="130"/>
      <c r="R2577" s="130"/>
      <c r="S2577" s="131"/>
      <c r="T2577" s="131"/>
    </row>
    <row r="2578" spans="13:20" ht="14.25" customHeight="1" x14ac:dyDescent="0.15">
      <c r="M2578" s="123"/>
      <c r="N2578" s="129"/>
      <c r="O2578" s="129"/>
      <c r="P2578" s="130"/>
      <c r="Q2578" s="130"/>
      <c r="R2578" s="130"/>
      <c r="S2578" s="131"/>
      <c r="T2578" s="131"/>
    </row>
    <row r="2579" spans="13:20" ht="14.25" customHeight="1" x14ac:dyDescent="0.15">
      <c r="M2579" s="123"/>
      <c r="N2579" s="129"/>
      <c r="O2579" s="129"/>
      <c r="P2579" s="130"/>
      <c r="Q2579" s="130"/>
      <c r="R2579" s="130"/>
      <c r="S2579" s="131"/>
      <c r="T2579" s="131"/>
    </row>
    <row r="2580" spans="13:20" ht="14.25" customHeight="1" x14ac:dyDescent="0.15">
      <c r="M2580" s="123"/>
      <c r="N2580" s="129"/>
      <c r="O2580" s="129"/>
      <c r="P2580" s="130"/>
      <c r="Q2580" s="130"/>
      <c r="R2580" s="130"/>
      <c r="S2580" s="131"/>
      <c r="T2580" s="131"/>
    </row>
    <row r="2581" spans="13:20" ht="14.25" customHeight="1" x14ac:dyDescent="0.15">
      <c r="M2581" s="123"/>
      <c r="N2581" s="129"/>
      <c r="O2581" s="129"/>
      <c r="P2581" s="130"/>
      <c r="Q2581" s="130"/>
      <c r="R2581" s="130"/>
      <c r="S2581" s="131"/>
      <c r="T2581" s="131"/>
    </row>
    <row r="2582" spans="13:20" ht="14.25" customHeight="1" x14ac:dyDescent="0.15">
      <c r="M2582" s="123"/>
      <c r="N2582" s="129"/>
      <c r="O2582" s="129"/>
      <c r="P2582" s="130"/>
      <c r="Q2582" s="130"/>
      <c r="R2582" s="130"/>
      <c r="S2582" s="131"/>
      <c r="T2582" s="131"/>
    </row>
    <row r="2583" spans="13:20" ht="14.25" customHeight="1" x14ac:dyDescent="0.15">
      <c r="M2583" s="123"/>
      <c r="N2583" s="129"/>
      <c r="O2583" s="129"/>
      <c r="P2583" s="130"/>
      <c r="Q2583" s="130"/>
      <c r="R2583" s="130"/>
      <c r="S2583" s="131"/>
      <c r="T2583" s="131"/>
    </row>
    <row r="2584" spans="13:20" ht="14.25" customHeight="1" x14ac:dyDescent="0.15">
      <c r="M2584" s="123"/>
      <c r="N2584" s="129"/>
      <c r="O2584" s="129"/>
      <c r="P2584" s="130"/>
      <c r="Q2584" s="130"/>
      <c r="R2584" s="130"/>
      <c r="S2584" s="131"/>
      <c r="T2584" s="131"/>
    </row>
    <row r="2585" spans="13:20" ht="14.25" customHeight="1" x14ac:dyDescent="0.15">
      <c r="M2585" s="123"/>
      <c r="N2585" s="129"/>
      <c r="O2585" s="129"/>
      <c r="P2585" s="130"/>
      <c r="Q2585" s="130"/>
      <c r="R2585" s="130"/>
      <c r="S2585" s="131"/>
      <c r="T2585" s="131"/>
    </row>
    <row r="2586" spans="13:20" ht="14.25" customHeight="1" x14ac:dyDescent="0.15">
      <c r="M2586" s="123"/>
      <c r="N2586" s="129"/>
      <c r="O2586" s="129"/>
      <c r="P2586" s="130"/>
      <c r="Q2586" s="130"/>
      <c r="R2586" s="130"/>
      <c r="S2586" s="131"/>
      <c r="T2586" s="131"/>
    </row>
    <row r="2587" spans="13:20" ht="14.25" customHeight="1" x14ac:dyDescent="0.15">
      <c r="M2587" s="123"/>
      <c r="N2587" s="129"/>
      <c r="O2587" s="129"/>
      <c r="P2587" s="130"/>
      <c r="Q2587" s="130"/>
      <c r="R2587" s="130"/>
      <c r="S2587" s="131"/>
      <c r="T2587" s="131"/>
    </row>
    <row r="2588" spans="13:20" ht="14.25" customHeight="1" x14ac:dyDescent="0.15">
      <c r="M2588" s="123"/>
      <c r="N2588" s="129"/>
      <c r="O2588" s="129"/>
      <c r="P2588" s="130"/>
      <c r="Q2588" s="130"/>
      <c r="R2588" s="130"/>
      <c r="S2588" s="131"/>
      <c r="T2588" s="131"/>
    </row>
    <row r="2589" spans="13:20" ht="14.25" customHeight="1" x14ac:dyDescent="0.15">
      <c r="M2589" s="123"/>
      <c r="N2589" s="129"/>
      <c r="O2589" s="129"/>
      <c r="P2589" s="130"/>
      <c r="Q2589" s="130"/>
      <c r="R2589" s="130"/>
      <c r="S2589" s="131"/>
      <c r="T2589" s="131"/>
    </row>
    <row r="2590" spans="13:20" ht="14.25" customHeight="1" x14ac:dyDescent="0.15">
      <c r="M2590" s="123"/>
      <c r="N2590" s="129"/>
      <c r="O2590" s="129"/>
      <c r="P2590" s="130"/>
      <c r="Q2590" s="130"/>
      <c r="R2590" s="130"/>
      <c r="S2590" s="131"/>
      <c r="T2590" s="131"/>
    </row>
    <row r="2591" spans="13:20" ht="14.25" customHeight="1" x14ac:dyDescent="0.15">
      <c r="M2591" s="123"/>
      <c r="N2591" s="129"/>
      <c r="O2591" s="129"/>
      <c r="P2591" s="130"/>
      <c r="Q2591" s="130"/>
      <c r="R2591" s="130"/>
      <c r="S2591" s="131"/>
      <c r="T2591" s="131"/>
    </row>
    <row r="2592" spans="13:20" ht="14.25" customHeight="1" x14ac:dyDescent="0.15">
      <c r="M2592" s="123"/>
      <c r="N2592" s="129"/>
      <c r="O2592" s="129"/>
      <c r="P2592" s="130"/>
      <c r="Q2592" s="130"/>
      <c r="R2592" s="130"/>
      <c r="S2592" s="131"/>
      <c r="T2592" s="131"/>
    </row>
    <row r="2593" spans="13:20" ht="14.25" customHeight="1" x14ac:dyDescent="0.15">
      <c r="M2593" s="123"/>
      <c r="N2593" s="129"/>
      <c r="O2593" s="129"/>
      <c r="P2593" s="130"/>
      <c r="Q2593" s="130"/>
      <c r="R2593" s="130"/>
      <c r="S2593" s="131"/>
      <c r="T2593" s="131"/>
    </row>
    <row r="2594" spans="13:20" ht="14.25" customHeight="1" x14ac:dyDescent="0.15">
      <c r="M2594" s="123"/>
      <c r="N2594" s="129"/>
      <c r="O2594" s="129"/>
      <c r="P2594" s="130"/>
      <c r="Q2594" s="130"/>
      <c r="R2594" s="130"/>
      <c r="S2594" s="131"/>
      <c r="T2594" s="131"/>
    </row>
    <row r="2595" spans="13:20" ht="14.25" customHeight="1" x14ac:dyDescent="0.15">
      <c r="M2595" s="123"/>
      <c r="N2595" s="129"/>
      <c r="O2595" s="129"/>
      <c r="P2595" s="130"/>
      <c r="Q2595" s="130"/>
      <c r="R2595" s="130"/>
      <c r="S2595" s="131"/>
      <c r="T2595" s="131"/>
    </row>
    <row r="2596" spans="13:20" ht="14.25" customHeight="1" x14ac:dyDescent="0.15">
      <c r="M2596" s="123"/>
      <c r="N2596" s="129"/>
      <c r="O2596" s="129"/>
      <c r="P2596" s="130"/>
      <c r="Q2596" s="130"/>
      <c r="R2596" s="130"/>
      <c r="S2596" s="131"/>
      <c r="T2596" s="131"/>
    </row>
    <row r="2597" spans="13:20" ht="14.25" customHeight="1" x14ac:dyDescent="0.15">
      <c r="M2597" s="123"/>
      <c r="N2597" s="129"/>
      <c r="O2597" s="129"/>
      <c r="P2597" s="130"/>
      <c r="Q2597" s="130"/>
      <c r="R2597" s="130"/>
      <c r="S2597" s="131"/>
      <c r="T2597" s="131"/>
    </row>
    <row r="2598" spans="13:20" ht="14.25" customHeight="1" x14ac:dyDescent="0.15">
      <c r="M2598" s="123"/>
      <c r="N2598" s="129"/>
      <c r="O2598" s="129"/>
      <c r="P2598" s="130"/>
      <c r="Q2598" s="130"/>
      <c r="R2598" s="130"/>
      <c r="S2598" s="131"/>
      <c r="T2598" s="131"/>
    </row>
    <row r="2599" spans="13:20" ht="14.25" customHeight="1" x14ac:dyDescent="0.15">
      <c r="M2599" s="123"/>
      <c r="N2599" s="129"/>
      <c r="O2599" s="129"/>
      <c r="P2599" s="130"/>
      <c r="Q2599" s="130"/>
      <c r="R2599" s="130"/>
      <c r="S2599" s="131"/>
      <c r="T2599" s="131"/>
    </row>
    <row r="2600" spans="13:20" ht="14.25" customHeight="1" x14ac:dyDescent="0.15">
      <c r="M2600" s="123"/>
      <c r="N2600" s="129"/>
      <c r="O2600" s="129"/>
      <c r="P2600" s="130"/>
      <c r="Q2600" s="130"/>
      <c r="R2600" s="130"/>
      <c r="S2600" s="131"/>
      <c r="T2600" s="131"/>
    </row>
    <row r="2601" spans="13:20" ht="14.25" customHeight="1" x14ac:dyDescent="0.15">
      <c r="M2601" s="123"/>
      <c r="N2601" s="129"/>
      <c r="O2601" s="129"/>
      <c r="P2601" s="130"/>
      <c r="Q2601" s="130"/>
      <c r="R2601" s="130"/>
      <c r="S2601" s="131"/>
      <c r="T2601" s="131"/>
    </row>
    <row r="2602" spans="13:20" ht="14.25" customHeight="1" x14ac:dyDescent="0.15">
      <c r="M2602" s="123"/>
      <c r="N2602" s="129"/>
      <c r="O2602" s="129"/>
      <c r="P2602" s="130"/>
      <c r="Q2602" s="130"/>
      <c r="R2602" s="130"/>
      <c r="S2602" s="131"/>
      <c r="T2602" s="131"/>
    </row>
    <row r="2603" spans="13:20" ht="14.25" customHeight="1" x14ac:dyDescent="0.15">
      <c r="M2603" s="123"/>
      <c r="N2603" s="129"/>
      <c r="O2603" s="129"/>
      <c r="P2603" s="130"/>
      <c r="Q2603" s="130"/>
      <c r="R2603" s="130"/>
      <c r="S2603" s="131"/>
      <c r="T2603" s="131"/>
    </row>
    <row r="2604" spans="13:20" ht="14.25" customHeight="1" x14ac:dyDescent="0.15">
      <c r="M2604" s="123"/>
      <c r="N2604" s="129"/>
      <c r="O2604" s="129"/>
      <c r="P2604" s="130"/>
      <c r="Q2604" s="130"/>
      <c r="R2604" s="130"/>
      <c r="S2604" s="131"/>
      <c r="T2604" s="131"/>
    </row>
    <row r="2605" spans="13:20" ht="14.25" customHeight="1" x14ac:dyDescent="0.15">
      <c r="M2605" s="123"/>
      <c r="N2605" s="129"/>
      <c r="O2605" s="129"/>
      <c r="P2605" s="130"/>
      <c r="Q2605" s="130"/>
      <c r="R2605" s="130"/>
      <c r="S2605" s="131"/>
      <c r="T2605" s="131"/>
    </row>
    <row r="2606" spans="13:20" ht="14.25" customHeight="1" x14ac:dyDescent="0.15">
      <c r="M2606" s="123"/>
      <c r="N2606" s="129"/>
      <c r="O2606" s="129"/>
      <c r="P2606" s="130"/>
      <c r="Q2606" s="130"/>
      <c r="R2606" s="130"/>
      <c r="S2606" s="131"/>
      <c r="T2606" s="131"/>
    </row>
    <row r="2607" spans="13:20" ht="14.25" customHeight="1" x14ac:dyDescent="0.15">
      <c r="M2607" s="123"/>
      <c r="N2607" s="129"/>
      <c r="O2607" s="129"/>
      <c r="P2607" s="130"/>
      <c r="Q2607" s="130"/>
      <c r="R2607" s="130"/>
      <c r="S2607" s="131"/>
      <c r="T2607" s="131"/>
    </row>
    <row r="2608" spans="13:20" ht="14.25" customHeight="1" x14ac:dyDescent="0.15">
      <c r="M2608" s="123"/>
      <c r="N2608" s="129"/>
      <c r="O2608" s="129"/>
      <c r="P2608" s="130"/>
      <c r="Q2608" s="130"/>
      <c r="R2608" s="130"/>
      <c r="S2608" s="131"/>
      <c r="T2608" s="131"/>
    </row>
    <row r="2609" spans="13:20" ht="14.25" customHeight="1" x14ac:dyDescent="0.15">
      <c r="M2609" s="123"/>
      <c r="N2609" s="129"/>
      <c r="O2609" s="129"/>
      <c r="P2609" s="130"/>
      <c r="Q2609" s="130"/>
      <c r="R2609" s="130"/>
      <c r="S2609" s="131"/>
      <c r="T2609" s="131"/>
    </row>
    <row r="2610" spans="13:20" ht="14.25" customHeight="1" x14ac:dyDescent="0.15">
      <c r="M2610" s="123"/>
      <c r="N2610" s="129"/>
      <c r="O2610" s="129"/>
      <c r="P2610" s="130"/>
      <c r="Q2610" s="130"/>
      <c r="R2610" s="130"/>
      <c r="S2610" s="131"/>
      <c r="T2610" s="131"/>
    </row>
    <row r="2611" spans="13:20" ht="14.25" customHeight="1" x14ac:dyDescent="0.15">
      <c r="M2611" s="123"/>
      <c r="N2611" s="129"/>
      <c r="O2611" s="129"/>
      <c r="P2611" s="130"/>
      <c r="Q2611" s="130"/>
      <c r="R2611" s="130"/>
      <c r="S2611" s="131"/>
      <c r="T2611" s="131"/>
    </row>
    <row r="2612" spans="13:20" ht="14.25" customHeight="1" x14ac:dyDescent="0.15">
      <c r="M2612" s="123"/>
      <c r="N2612" s="129"/>
      <c r="O2612" s="129"/>
      <c r="P2612" s="130"/>
      <c r="Q2612" s="130"/>
      <c r="R2612" s="130"/>
      <c r="S2612" s="131"/>
      <c r="T2612" s="131"/>
    </row>
    <row r="2613" spans="13:20" ht="14.25" customHeight="1" x14ac:dyDescent="0.15">
      <c r="M2613" s="123"/>
      <c r="N2613" s="129"/>
      <c r="O2613" s="129"/>
      <c r="P2613" s="130"/>
      <c r="Q2613" s="130"/>
      <c r="R2613" s="130"/>
      <c r="S2613" s="131"/>
      <c r="T2613" s="131"/>
    </row>
    <row r="2614" spans="13:20" ht="14.25" customHeight="1" x14ac:dyDescent="0.15">
      <c r="M2614" s="123"/>
      <c r="N2614" s="129"/>
      <c r="O2614" s="129"/>
      <c r="P2614" s="130"/>
      <c r="Q2614" s="130"/>
      <c r="R2614" s="130"/>
      <c r="S2614" s="131"/>
      <c r="T2614" s="131"/>
    </row>
    <row r="2615" spans="13:20" ht="14.25" customHeight="1" x14ac:dyDescent="0.15">
      <c r="M2615" s="123"/>
      <c r="N2615" s="129"/>
      <c r="O2615" s="129"/>
      <c r="P2615" s="130"/>
      <c r="Q2615" s="130"/>
      <c r="R2615" s="130"/>
      <c r="S2615" s="131"/>
      <c r="T2615" s="131"/>
    </row>
    <row r="2616" spans="13:20" ht="14.25" customHeight="1" x14ac:dyDescent="0.15">
      <c r="M2616" s="123"/>
      <c r="N2616" s="129"/>
      <c r="O2616" s="129"/>
      <c r="P2616" s="130"/>
      <c r="Q2616" s="130"/>
      <c r="R2616" s="130"/>
      <c r="S2616" s="131"/>
      <c r="T2616" s="131"/>
    </row>
    <row r="2617" spans="13:20" ht="14.25" customHeight="1" x14ac:dyDescent="0.15">
      <c r="M2617" s="123"/>
      <c r="N2617" s="129"/>
      <c r="O2617" s="129"/>
      <c r="P2617" s="130"/>
      <c r="Q2617" s="130"/>
      <c r="R2617" s="130"/>
      <c r="S2617" s="131"/>
      <c r="T2617" s="131"/>
    </row>
    <row r="2618" spans="13:20" ht="14.25" customHeight="1" x14ac:dyDescent="0.15">
      <c r="M2618" s="123"/>
      <c r="N2618" s="129"/>
      <c r="O2618" s="129"/>
      <c r="P2618" s="130"/>
      <c r="Q2618" s="130"/>
      <c r="R2618" s="130"/>
      <c r="S2618" s="131"/>
      <c r="T2618" s="131"/>
    </row>
    <row r="2619" spans="13:20" ht="14.25" customHeight="1" x14ac:dyDescent="0.15">
      <c r="M2619" s="123"/>
      <c r="N2619" s="129"/>
      <c r="O2619" s="129"/>
      <c r="P2619" s="130"/>
      <c r="Q2619" s="130"/>
      <c r="R2619" s="130"/>
      <c r="S2619" s="131"/>
      <c r="T2619" s="131"/>
    </row>
    <row r="2620" spans="13:20" ht="14.25" customHeight="1" x14ac:dyDescent="0.15">
      <c r="M2620" s="123"/>
      <c r="N2620" s="129"/>
      <c r="O2620" s="129"/>
      <c r="P2620" s="130"/>
      <c r="Q2620" s="130"/>
      <c r="R2620" s="130"/>
      <c r="S2620" s="131"/>
      <c r="T2620" s="131"/>
    </row>
    <row r="2621" spans="13:20" ht="14.25" customHeight="1" x14ac:dyDescent="0.15">
      <c r="M2621" s="123"/>
      <c r="N2621" s="129"/>
      <c r="O2621" s="129"/>
      <c r="P2621" s="130"/>
      <c r="Q2621" s="130"/>
      <c r="R2621" s="130"/>
      <c r="S2621" s="131"/>
      <c r="T2621" s="131"/>
    </row>
    <row r="2622" spans="13:20" ht="14.25" customHeight="1" x14ac:dyDescent="0.15">
      <c r="M2622" s="123"/>
      <c r="N2622" s="129"/>
      <c r="O2622" s="129"/>
      <c r="P2622" s="130"/>
      <c r="Q2622" s="130"/>
      <c r="R2622" s="130"/>
      <c r="S2622" s="131"/>
      <c r="T2622" s="131"/>
    </row>
    <row r="2623" spans="13:20" ht="14.25" customHeight="1" x14ac:dyDescent="0.15">
      <c r="M2623" s="123"/>
      <c r="N2623" s="129"/>
      <c r="O2623" s="129"/>
      <c r="P2623" s="130"/>
      <c r="Q2623" s="130"/>
      <c r="R2623" s="130"/>
      <c r="S2623" s="131"/>
      <c r="T2623" s="131"/>
    </row>
    <row r="2624" spans="13:20" ht="14.25" customHeight="1" x14ac:dyDescent="0.15">
      <c r="M2624" s="123"/>
      <c r="N2624" s="129"/>
      <c r="O2624" s="129"/>
      <c r="P2624" s="130"/>
      <c r="Q2624" s="130"/>
      <c r="R2624" s="130"/>
      <c r="S2624" s="131"/>
      <c r="T2624" s="131"/>
    </row>
    <row r="2625" spans="13:20" ht="14.25" customHeight="1" x14ac:dyDescent="0.15">
      <c r="M2625" s="123"/>
      <c r="N2625" s="129"/>
      <c r="O2625" s="129"/>
      <c r="P2625" s="130"/>
      <c r="Q2625" s="130"/>
      <c r="R2625" s="130"/>
      <c r="S2625" s="131"/>
      <c r="T2625" s="131"/>
    </row>
    <row r="2626" spans="13:20" ht="14.25" customHeight="1" x14ac:dyDescent="0.15">
      <c r="M2626" s="123"/>
      <c r="N2626" s="129"/>
      <c r="O2626" s="129"/>
      <c r="P2626" s="130"/>
      <c r="Q2626" s="130"/>
      <c r="R2626" s="130"/>
      <c r="S2626" s="131"/>
      <c r="T2626" s="131"/>
    </row>
    <row r="2627" spans="13:20" ht="14.25" customHeight="1" x14ac:dyDescent="0.15">
      <c r="M2627" s="123"/>
      <c r="N2627" s="129"/>
      <c r="O2627" s="129"/>
      <c r="P2627" s="130"/>
      <c r="Q2627" s="130"/>
      <c r="R2627" s="130"/>
      <c r="S2627" s="131"/>
      <c r="T2627" s="131"/>
    </row>
    <row r="2628" spans="13:20" ht="14.25" customHeight="1" x14ac:dyDescent="0.15">
      <c r="M2628" s="123"/>
      <c r="N2628" s="129"/>
      <c r="O2628" s="129"/>
      <c r="P2628" s="130"/>
      <c r="Q2628" s="130"/>
      <c r="R2628" s="130"/>
      <c r="S2628" s="131"/>
      <c r="T2628" s="131"/>
    </row>
    <row r="2629" spans="13:20" ht="14.25" customHeight="1" x14ac:dyDescent="0.15">
      <c r="M2629" s="123"/>
      <c r="N2629" s="129"/>
      <c r="O2629" s="129"/>
      <c r="P2629" s="130"/>
      <c r="Q2629" s="130"/>
      <c r="R2629" s="130"/>
      <c r="S2629" s="131"/>
      <c r="T2629" s="131"/>
    </row>
    <row r="2630" spans="13:20" ht="14.25" customHeight="1" x14ac:dyDescent="0.15">
      <c r="M2630" s="123"/>
      <c r="N2630" s="129"/>
      <c r="O2630" s="129"/>
      <c r="P2630" s="130"/>
      <c r="Q2630" s="130"/>
      <c r="R2630" s="130"/>
      <c r="S2630" s="131"/>
      <c r="T2630" s="131"/>
    </row>
    <row r="2631" spans="13:20" ht="14.25" customHeight="1" x14ac:dyDescent="0.15">
      <c r="M2631" s="123"/>
      <c r="N2631" s="129"/>
      <c r="O2631" s="129"/>
      <c r="P2631" s="130"/>
      <c r="Q2631" s="130"/>
      <c r="R2631" s="130"/>
      <c r="S2631" s="131"/>
      <c r="T2631" s="131"/>
    </row>
    <row r="2632" spans="13:20" ht="14.25" customHeight="1" x14ac:dyDescent="0.15">
      <c r="M2632" s="123"/>
      <c r="N2632" s="129"/>
      <c r="O2632" s="129"/>
      <c r="P2632" s="130"/>
      <c r="Q2632" s="130"/>
      <c r="R2632" s="130"/>
      <c r="S2632" s="131"/>
      <c r="T2632" s="131"/>
    </row>
    <row r="2633" spans="13:20" ht="14.25" customHeight="1" x14ac:dyDescent="0.15">
      <c r="M2633" s="123"/>
      <c r="N2633" s="129"/>
      <c r="O2633" s="129"/>
      <c r="P2633" s="130"/>
      <c r="Q2633" s="130"/>
      <c r="R2633" s="130"/>
      <c r="S2633" s="131"/>
      <c r="T2633" s="131"/>
    </row>
    <row r="2634" spans="13:20" ht="14.25" customHeight="1" x14ac:dyDescent="0.15">
      <c r="M2634" s="123"/>
      <c r="N2634" s="129"/>
      <c r="O2634" s="129"/>
      <c r="P2634" s="130"/>
      <c r="Q2634" s="130"/>
      <c r="R2634" s="130"/>
      <c r="S2634" s="131"/>
      <c r="T2634" s="131"/>
    </row>
    <row r="2635" spans="13:20" ht="14.25" customHeight="1" x14ac:dyDescent="0.15">
      <c r="M2635" s="123"/>
      <c r="N2635" s="129"/>
      <c r="O2635" s="129"/>
      <c r="P2635" s="130"/>
      <c r="Q2635" s="130"/>
      <c r="R2635" s="130"/>
      <c r="S2635" s="131"/>
      <c r="T2635" s="131"/>
    </row>
    <row r="2636" spans="13:20" ht="14.25" customHeight="1" x14ac:dyDescent="0.15">
      <c r="M2636" s="123"/>
      <c r="N2636" s="129"/>
      <c r="O2636" s="129"/>
      <c r="P2636" s="130"/>
      <c r="Q2636" s="130"/>
      <c r="R2636" s="130"/>
      <c r="S2636" s="131"/>
      <c r="T2636" s="131"/>
    </row>
    <row r="2637" spans="13:20" ht="14.25" customHeight="1" x14ac:dyDescent="0.15">
      <c r="M2637" s="123"/>
      <c r="N2637" s="129"/>
      <c r="O2637" s="129"/>
      <c r="P2637" s="130"/>
      <c r="Q2637" s="130"/>
      <c r="R2637" s="130"/>
      <c r="S2637" s="131"/>
      <c r="T2637" s="131"/>
    </row>
    <row r="2638" spans="13:20" ht="14.25" customHeight="1" x14ac:dyDescent="0.15">
      <c r="M2638" s="123"/>
      <c r="N2638" s="129"/>
      <c r="O2638" s="129"/>
      <c r="P2638" s="130"/>
      <c r="Q2638" s="130"/>
      <c r="R2638" s="130"/>
      <c r="S2638" s="131"/>
      <c r="T2638" s="131"/>
    </row>
    <row r="2639" spans="13:20" ht="14.25" customHeight="1" x14ac:dyDescent="0.15">
      <c r="M2639" s="123"/>
      <c r="N2639" s="129"/>
      <c r="O2639" s="129"/>
      <c r="P2639" s="130"/>
      <c r="Q2639" s="130"/>
      <c r="R2639" s="130"/>
      <c r="S2639" s="131"/>
      <c r="T2639" s="131"/>
    </row>
    <row r="2640" spans="13:20" ht="14.25" customHeight="1" x14ac:dyDescent="0.15">
      <c r="M2640" s="123"/>
      <c r="N2640" s="129"/>
      <c r="O2640" s="129"/>
      <c r="P2640" s="130"/>
      <c r="Q2640" s="130"/>
      <c r="R2640" s="130"/>
      <c r="S2640" s="131"/>
      <c r="T2640" s="131"/>
    </row>
    <row r="2641" spans="13:20" ht="14.25" customHeight="1" x14ac:dyDescent="0.15">
      <c r="M2641" s="123"/>
      <c r="N2641" s="129"/>
      <c r="O2641" s="129"/>
      <c r="P2641" s="130"/>
      <c r="Q2641" s="130"/>
      <c r="R2641" s="130"/>
      <c r="S2641" s="131"/>
      <c r="T2641" s="131"/>
    </row>
    <row r="2642" spans="13:20" ht="14.25" customHeight="1" x14ac:dyDescent="0.15">
      <c r="M2642" s="123"/>
      <c r="N2642" s="129"/>
      <c r="O2642" s="129"/>
      <c r="P2642" s="130"/>
      <c r="Q2642" s="130"/>
      <c r="R2642" s="130"/>
      <c r="S2642" s="131"/>
      <c r="T2642" s="131"/>
    </row>
    <row r="2643" spans="13:20" ht="14.25" customHeight="1" x14ac:dyDescent="0.15">
      <c r="M2643" s="123"/>
      <c r="N2643" s="129"/>
      <c r="O2643" s="129"/>
      <c r="P2643" s="130"/>
      <c r="Q2643" s="130"/>
      <c r="R2643" s="130"/>
      <c r="S2643" s="131"/>
      <c r="T2643" s="131"/>
    </row>
    <row r="2644" spans="13:20" ht="14.25" customHeight="1" x14ac:dyDescent="0.15">
      <c r="M2644" s="123"/>
      <c r="N2644" s="129"/>
      <c r="O2644" s="129"/>
      <c r="P2644" s="130"/>
      <c r="Q2644" s="130"/>
      <c r="R2644" s="130"/>
      <c r="S2644" s="131"/>
      <c r="T2644" s="131"/>
    </row>
    <row r="2645" spans="13:20" ht="14.25" customHeight="1" x14ac:dyDescent="0.15">
      <c r="M2645" s="123"/>
      <c r="N2645" s="129"/>
      <c r="O2645" s="129"/>
      <c r="P2645" s="130"/>
      <c r="Q2645" s="130"/>
      <c r="R2645" s="130"/>
      <c r="S2645" s="131"/>
      <c r="T2645" s="131"/>
    </row>
    <row r="2646" spans="13:20" ht="14.25" customHeight="1" x14ac:dyDescent="0.15">
      <c r="M2646" s="123"/>
      <c r="N2646" s="129"/>
      <c r="O2646" s="129"/>
      <c r="P2646" s="130"/>
      <c r="Q2646" s="130"/>
      <c r="R2646" s="130"/>
      <c r="S2646" s="131"/>
      <c r="T2646" s="131"/>
    </row>
    <row r="2647" spans="13:20" ht="14.25" customHeight="1" x14ac:dyDescent="0.15">
      <c r="M2647" s="123"/>
      <c r="N2647" s="129"/>
      <c r="O2647" s="129"/>
      <c r="P2647" s="130"/>
      <c r="Q2647" s="130"/>
      <c r="R2647" s="130"/>
      <c r="S2647" s="131"/>
      <c r="T2647" s="131"/>
    </row>
    <row r="2648" spans="13:20" ht="14.25" customHeight="1" x14ac:dyDescent="0.15">
      <c r="M2648" s="123"/>
      <c r="N2648" s="129"/>
      <c r="O2648" s="129"/>
      <c r="P2648" s="130"/>
      <c r="Q2648" s="130"/>
      <c r="R2648" s="130"/>
      <c r="S2648" s="131"/>
      <c r="T2648" s="131"/>
    </row>
    <row r="2649" spans="13:20" ht="14.25" customHeight="1" x14ac:dyDescent="0.15">
      <c r="M2649" s="123"/>
      <c r="N2649" s="129"/>
      <c r="O2649" s="129"/>
      <c r="P2649" s="130"/>
      <c r="Q2649" s="130"/>
      <c r="R2649" s="130"/>
      <c r="S2649" s="131"/>
      <c r="T2649" s="131"/>
    </row>
    <row r="2650" spans="13:20" ht="14.25" customHeight="1" x14ac:dyDescent="0.15">
      <c r="M2650" s="123"/>
      <c r="N2650" s="129"/>
      <c r="O2650" s="129"/>
      <c r="P2650" s="130"/>
      <c r="Q2650" s="130"/>
      <c r="R2650" s="130"/>
      <c r="S2650" s="131"/>
      <c r="T2650" s="131"/>
    </row>
    <row r="2651" spans="13:20" ht="14.25" customHeight="1" x14ac:dyDescent="0.15">
      <c r="M2651" s="123"/>
      <c r="N2651" s="129"/>
      <c r="O2651" s="129"/>
      <c r="P2651" s="130"/>
      <c r="Q2651" s="130"/>
      <c r="R2651" s="130"/>
      <c r="S2651" s="131"/>
      <c r="T2651" s="131"/>
    </row>
    <row r="2652" spans="13:20" ht="14.25" customHeight="1" x14ac:dyDescent="0.15">
      <c r="M2652" s="123"/>
      <c r="N2652" s="129"/>
      <c r="O2652" s="129"/>
      <c r="P2652" s="130"/>
      <c r="Q2652" s="130"/>
      <c r="R2652" s="130"/>
      <c r="S2652" s="131"/>
      <c r="T2652" s="131"/>
    </row>
    <row r="2653" spans="13:20" ht="14.25" customHeight="1" x14ac:dyDescent="0.15">
      <c r="M2653" s="123"/>
      <c r="N2653" s="129"/>
      <c r="O2653" s="129"/>
      <c r="P2653" s="130"/>
      <c r="Q2653" s="130"/>
      <c r="R2653" s="130"/>
      <c r="S2653" s="131"/>
      <c r="T2653" s="131"/>
    </row>
    <row r="2654" spans="13:20" ht="14.25" customHeight="1" x14ac:dyDescent="0.15">
      <c r="M2654" s="123"/>
      <c r="N2654" s="129"/>
      <c r="O2654" s="129"/>
      <c r="P2654" s="130"/>
      <c r="Q2654" s="130"/>
      <c r="R2654" s="130"/>
      <c r="S2654" s="131"/>
      <c r="T2654" s="131"/>
    </row>
    <row r="2655" spans="13:20" ht="14.25" customHeight="1" x14ac:dyDescent="0.15">
      <c r="M2655" s="123"/>
      <c r="N2655" s="129"/>
      <c r="O2655" s="129"/>
      <c r="P2655" s="130"/>
      <c r="Q2655" s="130"/>
      <c r="R2655" s="130"/>
      <c r="S2655" s="131"/>
      <c r="T2655" s="131"/>
    </row>
    <row r="2656" spans="13:20" ht="14.25" customHeight="1" x14ac:dyDescent="0.15">
      <c r="M2656" s="123"/>
      <c r="N2656" s="129"/>
      <c r="O2656" s="129"/>
      <c r="P2656" s="130"/>
      <c r="Q2656" s="130"/>
      <c r="R2656" s="130"/>
      <c r="S2656" s="131"/>
      <c r="T2656" s="131"/>
    </row>
    <row r="2657" spans="13:20" ht="14.25" customHeight="1" x14ac:dyDescent="0.15">
      <c r="M2657" s="123"/>
      <c r="N2657" s="129"/>
      <c r="O2657" s="129"/>
      <c r="P2657" s="130"/>
      <c r="Q2657" s="130"/>
      <c r="R2657" s="130"/>
      <c r="S2657" s="131"/>
      <c r="T2657" s="131"/>
    </row>
    <row r="2658" spans="13:20" ht="14.25" customHeight="1" x14ac:dyDescent="0.15">
      <c r="M2658" s="123"/>
      <c r="N2658" s="129"/>
      <c r="O2658" s="129"/>
      <c r="P2658" s="130"/>
      <c r="Q2658" s="130"/>
      <c r="R2658" s="130"/>
      <c r="S2658" s="131"/>
      <c r="T2658" s="131"/>
    </row>
    <row r="2659" spans="13:20" ht="14.25" customHeight="1" x14ac:dyDescent="0.15">
      <c r="M2659" s="123"/>
      <c r="N2659" s="129"/>
      <c r="O2659" s="129"/>
      <c r="P2659" s="130"/>
      <c r="Q2659" s="130"/>
      <c r="R2659" s="130"/>
      <c r="S2659" s="131"/>
      <c r="T2659" s="131"/>
    </row>
    <row r="2660" spans="13:20" ht="14.25" customHeight="1" x14ac:dyDescent="0.15">
      <c r="M2660" s="123"/>
      <c r="N2660" s="129"/>
      <c r="O2660" s="129"/>
      <c r="P2660" s="130"/>
      <c r="Q2660" s="130"/>
      <c r="R2660" s="130"/>
      <c r="S2660" s="131"/>
      <c r="T2660" s="131"/>
    </row>
    <row r="2661" spans="13:20" ht="14.25" customHeight="1" x14ac:dyDescent="0.15">
      <c r="M2661" s="123"/>
      <c r="N2661" s="129"/>
      <c r="O2661" s="129"/>
      <c r="P2661" s="130"/>
      <c r="Q2661" s="130"/>
      <c r="R2661" s="130"/>
      <c r="S2661" s="131"/>
      <c r="T2661" s="131"/>
    </row>
    <row r="2662" spans="13:20" ht="14.25" customHeight="1" x14ac:dyDescent="0.15">
      <c r="M2662" s="123"/>
      <c r="N2662" s="129"/>
      <c r="O2662" s="129"/>
      <c r="P2662" s="130"/>
      <c r="Q2662" s="130"/>
      <c r="R2662" s="130"/>
      <c r="S2662" s="131"/>
      <c r="T2662" s="131"/>
    </row>
    <row r="2663" spans="13:20" ht="14.25" customHeight="1" x14ac:dyDescent="0.15">
      <c r="M2663" s="123"/>
      <c r="N2663" s="129"/>
      <c r="O2663" s="129"/>
      <c r="P2663" s="130"/>
      <c r="Q2663" s="130"/>
      <c r="R2663" s="130"/>
      <c r="S2663" s="131"/>
      <c r="T2663" s="131"/>
    </row>
    <row r="2664" spans="13:20" ht="14.25" customHeight="1" x14ac:dyDescent="0.15">
      <c r="M2664" s="123"/>
      <c r="N2664" s="129"/>
      <c r="O2664" s="129"/>
      <c r="P2664" s="130"/>
      <c r="Q2664" s="130"/>
      <c r="R2664" s="130"/>
      <c r="S2664" s="131"/>
      <c r="T2664" s="131"/>
    </row>
    <row r="2665" spans="13:20" ht="14.25" customHeight="1" x14ac:dyDescent="0.15">
      <c r="M2665" s="123"/>
      <c r="N2665" s="129"/>
      <c r="O2665" s="129"/>
      <c r="P2665" s="130"/>
      <c r="Q2665" s="130"/>
      <c r="R2665" s="130"/>
      <c r="S2665" s="131"/>
      <c r="T2665" s="131"/>
    </row>
    <row r="2666" spans="13:20" ht="14.25" customHeight="1" x14ac:dyDescent="0.15">
      <c r="M2666" s="123"/>
      <c r="N2666" s="129"/>
      <c r="O2666" s="129"/>
      <c r="P2666" s="130"/>
      <c r="Q2666" s="130"/>
      <c r="R2666" s="130"/>
      <c r="S2666" s="131"/>
      <c r="T2666" s="131"/>
    </row>
    <row r="2667" spans="13:20" ht="14.25" customHeight="1" x14ac:dyDescent="0.15">
      <c r="M2667" s="123"/>
      <c r="N2667" s="129"/>
      <c r="O2667" s="129"/>
      <c r="P2667" s="130"/>
      <c r="Q2667" s="130"/>
      <c r="R2667" s="130"/>
      <c r="S2667" s="131"/>
      <c r="T2667" s="131"/>
    </row>
    <row r="2668" spans="13:20" ht="14.25" customHeight="1" x14ac:dyDescent="0.15">
      <c r="M2668" s="123"/>
      <c r="N2668" s="129"/>
      <c r="O2668" s="129"/>
      <c r="P2668" s="130"/>
      <c r="Q2668" s="130"/>
      <c r="R2668" s="130"/>
      <c r="S2668" s="131"/>
      <c r="T2668" s="131"/>
    </row>
    <row r="2669" spans="13:20" ht="14.25" customHeight="1" x14ac:dyDescent="0.15">
      <c r="M2669" s="123"/>
      <c r="N2669" s="129"/>
      <c r="O2669" s="129"/>
      <c r="P2669" s="130"/>
      <c r="Q2669" s="130"/>
      <c r="R2669" s="130"/>
      <c r="S2669" s="131"/>
      <c r="T2669" s="131"/>
    </row>
    <row r="2670" spans="13:20" ht="14.25" customHeight="1" x14ac:dyDescent="0.15">
      <c r="M2670" s="123"/>
      <c r="N2670" s="129"/>
      <c r="O2670" s="129"/>
      <c r="P2670" s="130"/>
      <c r="Q2670" s="130"/>
      <c r="R2670" s="130"/>
      <c r="S2670" s="131"/>
      <c r="T2670" s="131"/>
    </row>
    <row r="2671" spans="13:20" ht="14.25" customHeight="1" x14ac:dyDescent="0.15">
      <c r="M2671" s="123"/>
      <c r="N2671" s="129"/>
      <c r="O2671" s="129"/>
      <c r="P2671" s="130"/>
      <c r="Q2671" s="130"/>
      <c r="R2671" s="130"/>
      <c r="S2671" s="131"/>
      <c r="T2671" s="131"/>
    </row>
    <row r="2672" spans="13:20" ht="14.25" customHeight="1" x14ac:dyDescent="0.15">
      <c r="M2672" s="123"/>
      <c r="N2672" s="129"/>
      <c r="O2672" s="129"/>
      <c r="P2672" s="130"/>
      <c r="Q2672" s="130"/>
      <c r="R2672" s="130"/>
      <c r="S2672" s="131"/>
      <c r="T2672" s="131"/>
    </row>
    <row r="2673" spans="13:20" ht="14.25" customHeight="1" x14ac:dyDescent="0.15">
      <c r="M2673" s="123"/>
      <c r="N2673" s="129"/>
      <c r="O2673" s="129"/>
      <c r="P2673" s="130"/>
      <c r="Q2673" s="130"/>
      <c r="R2673" s="130"/>
      <c r="S2673" s="131"/>
      <c r="T2673" s="131"/>
    </row>
    <row r="2674" spans="13:20" ht="14.25" customHeight="1" x14ac:dyDescent="0.15">
      <c r="M2674" s="123"/>
      <c r="N2674" s="129"/>
      <c r="O2674" s="129"/>
      <c r="P2674" s="130"/>
      <c r="Q2674" s="130"/>
      <c r="R2674" s="130"/>
      <c r="S2674" s="131"/>
      <c r="T2674" s="131"/>
    </row>
    <row r="2675" spans="13:20" ht="14.25" customHeight="1" x14ac:dyDescent="0.15">
      <c r="M2675" s="123"/>
      <c r="N2675" s="129"/>
      <c r="O2675" s="129"/>
      <c r="P2675" s="130"/>
      <c r="Q2675" s="130"/>
      <c r="R2675" s="130"/>
      <c r="S2675" s="131"/>
      <c r="T2675" s="131"/>
    </row>
    <row r="2676" spans="13:20" ht="14.25" customHeight="1" x14ac:dyDescent="0.15">
      <c r="M2676" s="123"/>
      <c r="N2676" s="129"/>
      <c r="O2676" s="129"/>
      <c r="P2676" s="130"/>
      <c r="Q2676" s="130"/>
      <c r="R2676" s="130"/>
      <c r="S2676" s="131"/>
      <c r="T2676" s="131"/>
    </row>
    <row r="2677" spans="13:20" ht="14.25" customHeight="1" x14ac:dyDescent="0.15">
      <c r="M2677" s="123"/>
      <c r="N2677" s="129"/>
      <c r="O2677" s="129"/>
      <c r="P2677" s="130"/>
      <c r="Q2677" s="130"/>
      <c r="R2677" s="130"/>
      <c r="S2677" s="131"/>
      <c r="T2677" s="131"/>
    </row>
    <row r="2678" spans="13:20" ht="14.25" customHeight="1" x14ac:dyDescent="0.15">
      <c r="M2678" s="123"/>
      <c r="N2678" s="129"/>
      <c r="O2678" s="129"/>
      <c r="P2678" s="130"/>
      <c r="Q2678" s="130"/>
      <c r="R2678" s="130"/>
      <c r="S2678" s="131"/>
      <c r="T2678" s="131"/>
    </row>
    <row r="2679" spans="13:20" ht="14.25" customHeight="1" x14ac:dyDescent="0.15">
      <c r="M2679" s="123"/>
      <c r="N2679" s="129"/>
      <c r="O2679" s="129"/>
      <c r="P2679" s="130"/>
      <c r="Q2679" s="130"/>
      <c r="R2679" s="130"/>
      <c r="S2679" s="131"/>
      <c r="T2679" s="131"/>
    </row>
    <row r="2680" spans="13:20" ht="14.25" customHeight="1" x14ac:dyDescent="0.15">
      <c r="M2680" s="123"/>
      <c r="N2680" s="129"/>
      <c r="O2680" s="129"/>
      <c r="P2680" s="130"/>
      <c r="Q2680" s="130"/>
      <c r="R2680" s="130"/>
      <c r="S2680" s="131"/>
      <c r="T2680" s="131"/>
    </row>
    <row r="2681" spans="13:20" ht="14.25" customHeight="1" x14ac:dyDescent="0.15">
      <c r="M2681" s="123"/>
      <c r="N2681" s="129"/>
      <c r="O2681" s="129"/>
      <c r="P2681" s="130"/>
      <c r="Q2681" s="130"/>
      <c r="R2681" s="130"/>
      <c r="S2681" s="131"/>
      <c r="T2681" s="131"/>
    </row>
    <row r="2682" spans="13:20" ht="14.25" customHeight="1" x14ac:dyDescent="0.15">
      <c r="M2682" s="123"/>
      <c r="N2682" s="129"/>
      <c r="O2682" s="129"/>
      <c r="P2682" s="130"/>
      <c r="Q2682" s="130"/>
      <c r="R2682" s="130"/>
      <c r="S2682" s="131"/>
      <c r="T2682" s="131"/>
    </row>
    <row r="2683" spans="13:20" ht="14.25" customHeight="1" x14ac:dyDescent="0.15">
      <c r="M2683" s="123"/>
      <c r="N2683" s="129"/>
      <c r="O2683" s="129"/>
      <c r="P2683" s="130"/>
      <c r="Q2683" s="130"/>
      <c r="R2683" s="130"/>
      <c r="S2683" s="131"/>
      <c r="T2683" s="131"/>
    </row>
    <row r="2684" spans="13:20" ht="14.25" customHeight="1" x14ac:dyDescent="0.15">
      <c r="M2684" s="123"/>
      <c r="N2684" s="129"/>
      <c r="O2684" s="129"/>
      <c r="P2684" s="130"/>
      <c r="Q2684" s="130"/>
      <c r="R2684" s="130"/>
      <c r="S2684" s="131"/>
      <c r="T2684" s="131"/>
    </row>
    <row r="2685" spans="13:20" ht="14.25" customHeight="1" x14ac:dyDescent="0.15">
      <c r="M2685" s="123"/>
      <c r="N2685" s="129"/>
      <c r="O2685" s="129"/>
      <c r="P2685" s="130"/>
      <c r="Q2685" s="130"/>
      <c r="R2685" s="130"/>
      <c r="S2685" s="131"/>
      <c r="T2685" s="131"/>
    </row>
    <row r="2686" spans="13:20" ht="14.25" customHeight="1" x14ac:dyDescent="0.15">
      <c r="M2686" s="123"/>
      <c r="N2686" s="129"/>
      <c r="O2686" s="129"/>
      <c r="P2686" s="130"/>
      <c r="Q2686" s="130"/>
      <c r="R2686" s="130"/>
      <c r="S2686" s="131"/>
      <c r="T2686" s="131"/>
    </row>
    <row r="2687" spans="13:20" ht="14.25" customHeight="1" x14ac:dyDescent="0.15">
      <c r="M2687" s="123"/>
      <c r="N2687" s="129"/>
      <c r="O2687" s="129"/>
      <c r="P2687" s="130"/>
      <c r="Q2687" s="130"/>
      <c r="R2687" s="130"/>
      <c r="S2687" s="131"/>
      <c r="T2687" s="131"/>
    </row>
    <row r="2688" spans="13:20" ht="14.25" customHeight="1" x14ac:dyDescent="0.15">
      <c r="M2688" s="123"/>
      <c r="N2688" s="129"/>
      <c r="O2688" s="129"/>
      <c r="P2688" s="130"/>
      <c r="Q2688" s="130"/>
      <c r="R2688" s="130"/>
      <c r="S2688" s="131"/>
      <c r="T2688" s="131"/>
    </row>
    <row r="2689" spans="13:20" ht="14.25" customHeight="1" x14ac:dyDescent="0.15">
      <c r="M2689" s="123"/>
      <c r="N2689" s="129"/>
      <c r="O2689" s="129"/>
      <c r="P2689" s="130"/>
      <c r="Q2689" s="130"/>
      <c r="R2689" s="130"/>
      <c r="S2689" s="131"/>
      <c r="T2689" s="131"/>
    </row>
    <row r="2690" spans="13:20" ht="14.25" customHeight="1" x14ac:dyDescent="0.15">
      <c r="M2690" s="123"/>
      <c r="N2690" s="129"/>
      <c r="O2690" s="129"/>
      <c r="P2690" s="130"/>
      <c r="Q2690" s="130"/>
      <c r="R2690" s="130"/>
      <c r="S2690" s="131"/>
      <c r="T2690" s="131"/>
    </row>
    <row r="2691" spans="13:20" ht="14.25" customHeight="1" x14ac:dyDescent="0.15">
      <c r="M2691" s="123"/>
      <c r="N2691" s="129"/>
      <c r="O2691" s="129"/>
      <c r="P2691" s="130"/>
      <c r="Q2691" s="130"/>
      <c r="R2691" s="130"/>
      <c r="S2691" s="131"/>
      <c r="T2691" s="131"/>
    </row>
    <row r="2692" spans="13:20" ht="14.25" customHeight="1" x14ac:dyDescent="0.15">
      <c r="M2692" s="123"/>
      <c r="N2692" s="129"/>
      <c r="O2692" s="129"/>
      <c r="P2692" s="130"/>
      <c r="Q2692" s="130"/>
      <c r="R2692" s="130"/>
      <c r="S2692" s="131"/>
      <c r="T2692" s="131"/>
    </row>
    <row r="2693" spans="13:20" ht="14.25" customHeight="1" x14ac:dyDescent="0.15">
      <c r="M2693" s="123"/>
      <c r="N2693" s="129"/>
      <c r="O2693" s="129"/>
      <c r="P2693" s="130"/>
      <c r="Q2693" s="130"/>
      <c r="R2693" s="130"/>
      <c r="S2693" s="131"/>
      <c r="T2693" s="131"/>
    </row>
    <row r="2694" spans="13:20" ht="14.25" customHeight="1" x14ac:dyDescent="0.15">
      <c r="M2694" s="123"/>
      <c r="N2694" s="129"/>
      <c r="O2694" s="129"/>
      <c r="P2694" s="130"/>
      <c r="Q2694" s="130"/>
      <c r="R2694" s="130"/>
      <c r="S2694" s="131"/>
      <c r="T2694" s="131"/>
    </row>
    <row r="2695" spans="13:20" ht="14.25" customHeight="1" x14ac:dyDescent="0.15">
      <c r="M2695" s="123"/>
      <c r="N2695" s="129"/>
      <c r="O2695" s="129"/>
      <c r="P2695" s="130"/>
      <c r="Q2695" s="130"/>
      <c r="R2695" s="130"/>
      <c r="S2695" s="131"/>
      <c r="T2695" s="131"/>
    </row>
    <row r="2696" spans="13:20" ht="14.25" customHeight="1" x14ac:dyDescent="0.15">
      <c r="M2696" s="123"/>
      <c r="N2696" s="129"/>
      <c r="O2696" s="129"/>
      <c r="P2696" s="130"/>
      <c r="Q2696" s="130"/>
      <c r="R2696" s="130"/>
      <c r="S2696" s="131"/>
      <c r="T2696" s="131"/>
    </row>
    <row r="2697" spans="13:20" ht="14.25" customHeight="1" x14ac:dyDescent="0.15">
      <c r="M2697" s="123"/>
      <c r="N2697" s="129"/>
      <c r="O2697" s="129"/>
      <c r="P2697" s="130"/>
      <c r="Q2697" s="130"/>
      <c r="R2697" s="130"/>
      <c r="S2697" s="131"/>
      <c r="T2697" s="131"/>
    </row>
    <row r="2698" spans="13:20" ht="14.25" customHeight="1" x14ac:dyDescent="0.15">
      <c r="M2698" s="123"/>
      <c r="N2698" s="129"/>
      <c r="O2698" s="129"/>
      <c r="P2698" s="130"/>
      <c r="Q2698" s="130"/>
      <c r="R2698" s="130"/>
      <c r="S2698" s="131"/>
      <c r="T2698" s="131"/>
    </row>
    <row r="2699" spans="13:20" ht="14.25" customHeight="1" x14ac:dyDescent="0.15">
      <c r="M2699" s="123"/>
      <c r="N2699" s="129"/>
      <c r="O2699" s="129"/>
      <c r="P2699" s="130"/>
      <c r="Q2699" s="130"/>
      <c r="R2699" s="130"/>
      <c r="S2699" s="131"/>
      <c r="T2699" s="131"/>
    </row>
    <row r="2700" spans="13:20" ht="14.25" customHeight="1" x14ac:dyDescent="0.15">
      <c r="M2700" s="123"/>
      <c r="N2700" s="129"/>
      <c r="O2700" s="129"/>
      <c r="P2700" s="130"/>
      <c r="Q2700" s="130"/>
      <c r="R2700" s="130"/>
      <c r="S2700" s="131"/>
      <c r="T2700" s="131"/>
    </row>
    <row r="2701" spans="13:20" ht="14.25" customHeight="1" x14ac:dyDescent="0.15">
      <c r="M2701" s="123"/>
      <c r="N2701" s="129"/>
      <c r="O2701" s="129"/>
      <c r="P2701" s="130"/>
      <c r="Q2701" s="130"/>
      <c r="R2701" s="130"/>
      <c r="S2701" s="131"/>
      <c r="T2701" s="131"/>
    </row>
    <row r="2702" spans="13:20" ht="14.25" customHeight="1" x14ac:dyDescent="0.15">
      <c r="M2702" s="123"/>
      <c r="N2702" s="129"/>
      <c r="O2702" s="129"/>
      <c r="P2702" s="130"/>
      <c r="Q2702" s="130"/>
      <c r="R2702" s="130"/>
      <c r="S2702" s="131"/>
      <c r="T2702" s="131"/>
    </row>
    <row r="2703" spans="13:20" ht="14.25" customHeight="1" x14ac:dyDescent="0.15">
      <c r="M2703" s="123"/>
      <c r="N2703" s="129"/>
      <c r="O2703" s="129"/>
      <c r="P2703" s="130"/>
      <c r="Q2703" s="130"/>
      <c r="R2703" s="130"/>
      <c r="S2703" s="131"/>
      <c r="T2703" s="131"/>
    </row>
    <row r="2704" spans="13:20" ht="14.25" customHeight="1" x14ac:dyDescent="0.15">
      <c r="M2704" s="123"/>
      <c r="N2704" s="129"/>
      <c r="O2704" s="129"/>
      <c r="P2704" s="130"/>
      <c r="Q2704" s="130"/>
      <c r="R2704" s="130"/>
      <c r="S2704" s="131"/>
      <c r="T2704" s="131"/>
    </row>
    <row r="2705" spans="13:20" ht="14.25" customHeight="1" x14ac:dyDescent="0.15">
      <c r="M2705" s="123"/>
      <c r="N2705" s="129"/>
      <c r="O2705" s="129"/>
      <c r="P2705" s="130"/>
      <c r="Q2705" s="130"/>
      <c r="R2705" s="130"/>
      <c r="S2705" s="131"/>
      <c r="T2705" s="131"/>
    </row>
    <row r="2706" spans="13:20" ht="14.25" customHeight="1" x14ac:dyDescent="0.15">
      <c r="M2706" s="123"/>
      <c r="N2706" s="129"/>
      <c r="O2706" s="129"/>
      <c r="P2706" s="130"/>
      <c r="Q2706" s="130"/>
      <c r="R2706" s="130"/>
      <c r="S2706" s="131"/>
      <c r="T2706" s="131"/>
    </row>
    <row r="2707" spans="13:20" ht="14.25" customHeight="1" x14ac:dyDescent="0.15">
      <c r="M2707" s="123"/>
      <c r="N2707" s="129"/>
      <c r="O2707" s="129"/>
      <c r="P2707" s="130"/>
      <c r="Q2707" s="130"/>
      <c r="R2707" s="130"/>
      <c r="S2707" s="131"/>
      <c r="T2707" s="131"/>
    </row>
    <row r="2708" spans="13:20" ht="14.25" customHeight="1" x14ac:dyDescent="0.15">
      <c r="M2708" s="123"/>
      <c r="N2708" s="129"/>
      <c r="O2708" s="129"/>
      <c r="P2708" s="130"/>
      <c r="Q2708" s="130"/>
      <c r="R2708" s="130"/>
      <c r="S2708" s="131"/>
      <c r="T2708" s="131"/>
    </row>
    <row r="2709" spans="13:20" ht="14.25" customHeight="1" x14ac:dyDescent="0.15">
      <c r="M2709" s="123"/>
      <c r="N2709" s="129"/>
      <c r="O2709" s="129"/>
      <c r="P2709" s="130"/>
      <c r="Q2709" s="130"/>
      <c r="R2709" s="130"/>
      <c r="S2709" s="131"/>
      <c r="T2709" s="131"/>
    </row>
    <row r="2710" spans="13:20" ht="14.25" customHeight="1" x14ac:dyDescent="0.15">
      <c r="M2710" s="123"/>
      <c r="N2710" s="129"/>
      <c r="O2710" s="129"/>
      <c r="P2710" s="130"/>
      <c r="Q2710" s="130"/>
      <c r="R2710" s="130"/>
      <c r="S2710" s="131"/>
      <c r="T2710" s="131"/>
    </row>
    <row r="2711" spans="13:20" ht="14.25" customHeight="1" x14ac:dyDescent="0.15">
      <c r="M2711" s="123"/>
      <c r="N2711" s="129"/>
      <c r="O2711" s="129"/>
      <c r="P2711" s="130"/>
      <c r="Q2711" s="130"/>
      <c r="R2711" s="130"/>
      <c r="S2711" s="131"/>
      <c r="T2711" s="131"/>
    </row>
    <row r="2712" spans="13:20" ht="14.25" customHeight="1" x14ac:dyDescent="0.15">
      <c r="M2712" s="123"/>
      <c r="N2712" s="129"/>
      <c r="O2712" s="129"/>
      <c r="P2712" s="130"/>
      <c r="Q2712" s="130"/>
      <c r="R2712" s="130"/>
      <c r="S2712" s="131"/>
      <c r="T2712" s="131"/>
    </row>
    <row r="2713" spans="13:20" ht="14.25" customHeight="1" x14ac:dyDescent="0.15">
      <c r="M2713" s="123"/>
      <c r="N2713" s="129"/>
      <c r="O2713" s="129"/>
      <c r="P2713" s="130"/>
      <c r="Q2713" s="130"/>
      <c r="R2713" s="130"/>
      <c r="S2713" s="131"/>
      <c r="T2713" s="131"/>
    </row>
    <row r="2714" spans="13:20" ht="14.25" customHeight="1" x14ac:dyDescent="0.15">
      <c r="M2714" s="123"/>
      <c r="N2714" s="129"/>
      <c r="O2714" s="129"/>
      <c r="P2714" s="130"/>
      <c r="Q2714" s="130"/>
      <c r="R2714" s="130"/>
      <c r="S2714" s="131"/>
      <c r="T2714" s="131"/>
    </row>
    <row r="2715" spans="13:20" ht="14.25" customHeight="1" x14ac:dyDescent="0.15">
      <c r="M2715" s="123"/>
      <c r="N2715" s="129"/>
      <c r="O2715" s="129"/>
      <c r="P2715" s="130"/>
      <c r="Q2715" s="130"/>
      <c r="R2715" s="130"/>
      <c r="S2715" s="131"/>
      <c r="T2715" s="131"/>
    </row>
    <row r="2716" spans="13:20" ht="14.25" customHeight="1" x14ac:dyDescent="0.15">
      <c r="M2716" s="123"/>
      <c r="N2716" s="129"/>
      <c r="O2716" s="129"/>
      <c r="P2716" s="130"/>
      <c r="Q2716" s="130"/>
      <c r="R2716" s="130"/>
      <c r="S2716" s="131"/>
      <c r="T2716" s="131"/>
    </row>
    <row r="2717" spans="13:20" ht="14.25" customHeight="1" x14ac:dyDescent="0.15">
      <c r="M2717" s="123"/>
      <c r="N2717" s="129"/>
      <c r="O2717" s="129"/>
      <c r="P2717" s="130"/>
      <c r="Q2717" s="130"/>
      <c r="R2717" s="130"/>
      <c r="S2717" s="131"/>
      <c r="T2717" s="131"/>
    </row>
    <row r="2718" spans="13:20" ht="14.25" customHeight="1" x14ac:dyDescent="0.15">
      <c r="M2718" s="123"/>
      <c r="N2718" s="129"/>
      <c r="O2718" s="129"/>
      <c r="P2718" s="130"/>
      <c r="Q2718" s="130"/>
      <c r="R2718" s="130"/>
      <c r="S2718" s="131"/>
      <c r="T2718" s="131"/>
    </row>
    <row r="2719" spans="13:20" ht="14.25" customHeight="1" x14ac:dyDescent="0.15">
      <c r="M2719" s="123"/>
      <c r="N2719" s="129"/>
      <c r="O2719" s="129"/>
      <c r="P2719" s="130"/>
      <c r="Q2719" s="130"/>
      <c r="R2719" s="130"/>
      <c r="S2719" s="131"/>
      <c r="T2719" s="131"/>
    </row>
    <row r="2720" spans="13:20" ht="14.25" customHeight="1" x14ac:dyDescent="0.15">
      <c r="M2720" s="123"/>
      <c r="N2720" s="129"/>
      <c r="O2720" s="129"/>
      <c r="P2720" s="130"/>
      <c r="Q2720" s="130"/>
      <c r="R2720" s="130"/>
      <c r="S2720" s="131"/>
      <c r="T2720" s="131"/>
    </row>
    <row r="2721" spans="13:20" ht="14.25" customHeight="1" x14ac:dyDescent="0.15">
      <c r="M2721" s="123"/>
      <c r="N2721" s="129"/>
      <c r="O2721" s="129"/>
      <c r="P2721" s="130"/>
      <c r="Q2721" s="130"/>
      <c r="R2721" s="130"/>
      <c r="S2721" s="131"/>
      <c r="T2721" s="131"/>
    </row>
    <row r="2722" spans="13:20" ht="14.25" customHeight="1" x14ac:dyDescent="0.15">
      <c r="M2722" s="123"/>
      <c r="N2722" s="129"/>
      <c r="O2722" s="129"/>
      <c r="P2722" s="130"/>
      <c r="Q2722" s="130"/>
      <c r="R2722" s="130"/>
      <c r="S2722" s="131"/>
      <c r="T2722" s="131"/>
    </row>
    <row r="2723" spans="13:20" ht="14.25" customHeight="1" x14ac:dyDescent="0.15">
      <c r="M2723" s="123"/>
      <c r="N2723" s="129"/>
      <c r="O2723" s="129"/>
      <c r="P2723" s="130"/>
      <c r="Q2723" s="130"/>
      <c r="R2723" s="130"/>
      <c r="S2723" s="131"/>
      <c r="T2723" s="131"/>
    </row>
    <row r="2724" spans="13:20" ht="14.25" customHeight="1" x14ac:dyDescent="0.15">
      <c r="M2724" s="123"/>
      <c r="N2724" s="129"/>
      <c r="O2724" s="129"/>
      <c r="P2724" s="130"/>
      <c r="Q2724" s="130"/>
      <c r="R2724" s="130"/>
      <c r="S2724" s="131"/>
      <c r="T2724" s="131"/>
    </row>
    <row r="2725" spans="13:20" ht="14.25" customHeight="1" x14ac:dyDescent="0.15">
      <c r="M2725" s="123"/>
      <c r="N2725" s="129"/>
      <c r="O2725" s="129"/>
      <c r="P2725" s="130"/>
      <c r="Q2725" s="130"/>
      <c r="R2725" s="130"/>
      <c r="S2725" s="131"/>
      <c r="T2725" s="131"/>
    </row>
    <row r="2726" spans="13:20" ht="14.25" customHeight="1" x14ac:dyDescent="0.15">
      <c r="M2726" s="123"/>
      <c r="N2726" s="129"/>
      <c r="O2726" s="129"/>
      <c r="P2726" s="130"/>
      <c r="Q2726" s="130"/>
      <c r="R2726" s="130"/>
      <c r="S2726" s="131"/>
      <c r="T2726" s="131"/>
    </row>
    <row r="2727" spans="13:20" ht="14.25" customHeight="1" x14ac:dyDescent="0.15">
      <c r="M2727" s="123"/>
      <c r="N2727" s="129"/>
      <c r="O2727" s="129"/>
      <c r="P2727" s="130"/>
      <c r="Q2727" s="130"/>
      <c r="R2727" s="130"/>
      <c r="S2727" s="131"/>
      <c r="T2727" s="131"/>
    </row>
    <row r="2728" spans="13:20" ht="14.25" customHeight="1" x14ac:dyDescent="0.15">
      <c r="M2728" s="123"/>
      <c r="N2728" s="129"/>
      <c r="O2728" s="129"/>
      <c r="P2728" s="130"/>
      <c r="Q2728" s="130"/>
      <c r="R2728" s="130"/>
      <c r="S2728" s="131"/>
      <c r="T2728" s="131"/>
    </row>
    <row r="2729" spans="13:20" ht="14.25" customHeight="1" x14ac:dyDescent="0.15">
      <c r="M2729" s="123"/>
      <c r="N2729" s="129"/>
      <c r="O2729" s="129"/>
      <c r="P2729" s="130"/>
      <c r="Q2729" s="130"/>
      <c r="R2729" s="130"/>
      <c r="S2729" s="131"/>
      <c r="T2729" s="131"/>
    </row>
    <row r="2730" spans="13:20" ht="14.25" customHeight="1" x14ac:dyDescent="0.15">
      <c r="M2730" s="123"/>
      <c r="N2730" s="129"/>
      <c r="O2730" s="129"/>
      <c r="P2730" s="130"/>
      <c r="Q2730" s="130"/>
      <c r="R2730" s="130"/>
      <c r="S2730" s="131"/>
      <c r="T2730" s="131"/>
    </row>
    <row r="2731" spans="13:20" ht="14.25" customHeight="1" x14ac:dyDescent="0.15">
      <c r="M2731" s="123"/>
      <c r="N2731" s="129"/>
      <c r="O2731" s="129"/>
      <c r="P2731" s="130"/>
      <c r="Q2731" s="130"/>
      <c r="R2731" s="130"/>
      <c r="S2731" s="131"/>
      <c r="T2731" s="131"/>
    </row>
    <row r="2732" spans="13:20" ht="14.25" customHeight="1" x14ac:dyDescent="0.15">
      <c r="M2732" s="123"/>
      <c r="N2732" s="129"/>
      <c r="O2732" s="129"/>
      <c r="P2732" s="130"/>
      <c r="Q2732" s="130"/>
      <c r="R2732" s="130"/>
      <c r="S2732" s="131"/>
      <c r="T2732" s="131"/>
    </row>
    <row r="2733" spans="13:20" ht="14.25" customHeight="1" x14ac:dyDescent="0.15">
      <c r="M2733" s="123"/>
      <c r="N2733" s="129"/>
      <c r="O2733" s="129"/>
      <c r="P2733" s="130"/>
      <c r="Q2733" s="130"/>
      <c r="R2733" s="130"/>
      <c r="S2733" s="131"/>
      <c r="T2733" s="131"/>
    </row>
    <row r="2734" spans="13:20" ht="14.25" customHeight="1" x14ac:dyDescent="0.15">
      <c r="M2734" s="123"/>
      <c r="N2734" s="129"/>
      <c r="O2734" s="129"/>
      <c r="P2734" s="130"/>
      <c r="Q2734" s="130"/>
      <c r="R2734" s="130"/>
      <c r="S2734" s="131"/>
      <c r="T2734" s="131"/>
    </row>
    <row r="2735" spans="13:20" ht="14.25" customHeight="1" x14ac:dyDescent="0.15">
      <c r="M2735" s="123"/>
      <c r="N2735" s="129"/>
      <c r="O2735" s="129"/>
      <c r="P2735" s="130"/>
      <c r="Q2735" s="130"/>
      <c r="R2735" s="130"/>
      <c r="S2735" s="131"/>
      <c r="T2735" s="131"/>
    </row>
    <row r="2736" spans="13:20" ht="14.25" customHeight="1" x14ac:dyDescent="0.15">
      <c r="M2736" s="123"/>
      <c r="N2736" s="129"/>
      <c r="O2736" s="129"/>
      <c r="P2736" s="130"/>
      <c r="Q2736" s="130"/>
      <c r="R2736" s="130"/>
      <c r="S2736" s="131"/>
      <c r="T2736" s="131"/>
    </row>
    <row r="2737" spans="13:20" ht="14.25" customHeight="1" x14ac:dyDescent="0.15">
      <c r="M2737" s="123"/>
      <c r="N2737" s="129"/>
      <c r="O2737" s="129"/>
      <c r="P2737" s="130"/>
      <c r="Q2737" s="130"/>
      <c r="R2737" s="130"/>
      <c r="S2737" s="131"/>
      <c r="T2737" s="131"/>
    </row>
    <row r="2738" spans="13:20" ht="14.25" customHeight="1" x14ac:dyDescent="0.15">
      <c r="M2738" s="123"/>
      <c r="N2738" s="129"/>
      <c r="O2738" s="129"/>
      <c r="P2738" s="130"/>
      <c r="Q2738" s="130"/>
      <c r="R2738" s="130"/>
      <c r="S2738" s="131"/>
      <c r="T2738" s="131"/>
    </row>
    <row r="2739" spans="13:20" ht="14.25" customHeight="1" x14ac:dyDescent="0.15">
      <c r="M2739" s="123"/>
      <c r="N2739" s="129"/>
      <c r="O2739" s="129"/>
      <c r="P2739" s="130"/>
      <c r="Q2739" s="130"/>
      <c r="R2739" s="130"/>
      <c r="S2739" s="131"/>
      <c r="T2739" s="131"/>
    </row>
    <row r="2740" spans="13:20" ht="14.25" customHeight="1" x14ac:dyDescent="0.15">
      <c r="M2740" s="123"/>
      <c r="N2740" s="129"/>
      <c r="O2740" s="129"/>
      <c r="P2740" s="130"/>
      <c r="Q2740" s="130"/>
      <c r="R2740" s="130"/>
      <c r="S2740" s="131"/>
      <c r="T2740" s="131"/>
    </row>
    <row r="2741" spans="13:20" ht="14.25" customHeight="1" x14ac:dyDescent="0.15">
      <c r="M2741" s="123"/>
      <c r="N2741" s="129"/>
      <c r="O2741" s="129"/>
      <c r="P2741" s="130"/>
      <c r="Q2741" s="130"/>
      <c r="R2741" s="130"/>
      <c r="S2741" s="131"/>
      <c r="T2741" s="131"/>
    </row>
    <row r="2742" spans="13:20" ht="14.25" customHeight="1" x14ac:dyDescent="0.15">
      <c r="M2742" s="123"/>
      <c r="N2742" s="129"/>
      <c r="O2742" s="129"/>
      <c r="P2742" s="130"/>
      <c r="Q2742" s="130"/>
      <c r="R2742" s="130"/>
      <c r="S2742" s="131"/>
      <c r="T2742" s="131"/>
    </row>
    <row r="2743" spans="13:20" ht="14.25" customHeight="1" x14ac:dyDescent="0.15">
      <c r="M2743" s="123"/>
      <c r="N2743" s="129"/>
      <c r="O2743" s="129"/>
      <c r="P2743" s="130"/>
      <c r="Q2743" s="130"/>
      <c r="R2743" s="130"/>
      <c r="S2743" s="131"/>
      <c r="T2743" s="131"/>
    </row>
    <row r="2744" spans="13:20" ht="14.25" customHeight="1" x14ac:dyDescent="0.15">
      <c r="M2744" s="123"/>
      <c r="N2744" s="129"/>
      <c r="O2744" s="129"/>
      <c r="P2744" s="130"/>
      <c r="Q2744" s="130"/>
      <c r="R2744" s="130"/>
      <c r="S2744" s="131"/>
      <c r="T2744" s="131"/>
    </row>
    <row r="2745" spans="13:20" ht="14.25" customHeight="1" x14ac:dyDescent="0.15">
      <c r="M2745" s="123"/>
      <c r="N2745" s="129"/>
      <c r="O2745" s="129"/>
      <c r="P2745" s="130"/>
      <c r="Q2745" s="130"/>
      <c r="R2745" s="130"/>
      <c r="S2745" s="131"/>
      <c r="T2745" s="131"/>
    </row>
    <row r="2746" spans="13:20" ht="14.25" customHeight="1" x14ac:dyDescent="0.15">
      <c r="M2746" s="123"/>
      <c r="N2746" s="129"/>
      <c r="O2746" s="129"/>
      <c r="P2746" s="130"/>
      <c r="Q2746" s="130"/>
      <c r="R2746" s="130"/>
      <c r="S2746" s="131"/>
      <c r="T2746" s="131"/>
    </row>
    <row r="2747" spans="13:20" ht="14.25" customHeight="1" x14ac:dyDescent="0.15">
      <c r="M2747" s="123"/>
      <c r="N2747" s="129"/>
      <c r="O2747" s="129"/>
      <c r="P2747" s="130"/>
      <c r="Q2747" s="130"/>
      <c r="R2747" s="130"/>
      <c r="S2747" s="131"/>
      <c r="T2747" s="131"/>
    </row>
    <row r="2748" spans="13:20" ht="14.25" customHeight="1" x14ac:dyDescent="0.15">
      <c r="M2748" s="123"/>
      <c r="N2748" s="129"/>
      <c r="O2748" s="129"/>
      <c r="P2748" s="130"/>
      <c r="Q2748" s="130"/>
      <c r="R2748" s="130"/>
      <c r="S2748" s="131"/>
      <c r="T2748" s="131"/>
    </row>
    <row r="2749" spans="13:20" ht="14.25" customHeight="1" x14ac:dyDescent="0.15">
      <c r="M2749" s="123"/>
      <c r="N2749" s="129"/>
      <c r="O2749" s="129"/>
      <c r="P2749" s="130"/>
      <c r="Q2749" s="130"/>
      <c r="R2749" s="130"/>
      <c r="S2749" s="131"/>
      <c r="T2749" s="131"/>
    </row>
    <row r="2750" spans="13:20" ht="14.25" customHeight="1" x14ac:dyDescent="0.15">
      <c r="M2750" s="123"/>
      <c r="N2750" s="129"/>
      <c r="O2750" s="129"/>
      <c r="P2750" s="130"/>
      <c r="Q2750" s="130"/>
      <c r="R2750" s="130"/>
      <c r="S2750" s="131"/>
      <c r="T2750" s="131"/>
    </row>
    <row r="2751" spans="13:20" ht="14.25" customHeight="1" x14ac:dyDescent="0.15">
      <c r="M2751" s="123"/>
      <c r="N2751" s="129"/>
      <c r="O2751" s="129"/>
      <c r="P2751" s="130"/>
      <c r="Q2751" s="130"/>
      <c r="R2751" s="130"/>
      <c r="S2751" s="131"/>
      <c r="T2751" s="131"/>
    </row>
    <row r="2752" spans="13:20" ht="14.25" customHeight="1" x14ac:dyDescent="0.15">
      <c r="M2752" s="123"/>
      <c r="N2752" s="129"/>
      <c r="O2752" s="129"/>
      <c r="P2752" s="130"/>
      <c r="Q2752" s="130"/>
      <c r="R2752" s="130"/>
      <c r="S2752" s="131"/>
      <c r="T2752" s="131"/>
    </row>
    <row r="2753" spans="13:20" ht="14.25" customHeight="1" x14ac:dyDescent="0.15">
      <c r="M2753" s="123"/>
      <c r="N2753" s="129"/>
      <c r="O2753" s="129"/>
      <c r="P2753" s="130"/>
      <c r="Q2753" s="130"/>
      <c r="R2753" s="130"/>
      <c r="S2753" s="131"/>
      <c r="T2753" s="131"/>
    </row>
    <row r="2754" spans="13:20" ht="14.25" customHeight="1" x14ac:dyDescent="0.15">
      <c r="M2754" s="123"/>
      <c r="N2754" s="129"/>
      <c r="O2754" s="129"/>
      <c r="P2754" s="130"/>
      <c r="Q2754" s="130"/>
      <c r="R2754" s="130"/>
      <c r="S2754" s="131"/>
      <c r="T2754" s="131"/>
    </row>
    <row r="2755" spans="13:20" ht="14.25" customHeight="1" x14ac:dyDescent="0.15">
      <c r="M2755" s="123"/>
      <c r="N2755" s="129"/>
      <c r="O2755" s="129"/>
      <c r="P2755" s="130"/>
      <c r="Q2755" s="130"/>
      <c r="R2755" s="130"/>
      <c r="S2755" s="131"/>
      <c r="T2755" s="131"/>
    </row>
    <row r="2756" spans="13:20" ht="14.25" customHeight="1" x14ac:dyDescent="0.15">
      <c r="M2756" s="123"/>
      <c r="N2756" s="129"/>
      <c r="O2756" s="129"/>
      <c r="P2756" s="130"/>
      <c r="Q2756" s="130"/>
      <c r="R2756" s="130"/>
      <c r="S2756" s="131"/>
      <c r="T2756" s="131"/>
    </row>
    <row r="2757" spans="13:20" ht="14.25" customHeight="1" x14ac:dyDescent="0.15">
      <c r="M2757" s="123"/>
      <c r="N2757" s="129"/>
      <c r="O2757" s="129"/>
      <c r="P2757" s="130"/>
      <c r="Q2757" s="130"/>
      <c r="R2757" s="130"/>
      <c r="S2757" s="131"/>
      <c r="T2757" s="131"/>
    </row>
    <row r="2758" spans="13:20" ht="14.25" customHeight="1" x14ac:dyDescent="0.15">
      <c r="M2758" s="123"/>
      <c r="N2758" s="129"/>
      <c r="O2758" s="129"/>
      <c r="P2758" s="130"/>
      <c r="Q2758" s="130"/>
      <c r="R2758" s="130"/>
      <c r="S2758" s="131"/>
      <c r="T2758" s="131"/>
    </row>
    <row r="2759" spans="13:20" ht="14.25" customHeight="1" x14ac:dyDescent="0.15">
      <c r="M2759" s="123"/>
      <c r="N2759" s="129"/>
      <c r="O2759" s="129"/>
      <c r="P2759" s="130"/>
      <c r="Q2759" s="130"/>
      <c r="R2759" s="130"/>
      <c r="S2759" s="131"/>
      <c r="T2759" s="131"/>
    </row>
    <row r="2760" spans="13:20" ht="14.25" customHeight="1" x14ac:dyDescent="0.15">
      <c r="M2760" s="123"/>
      <c r="N2760" s="129"/>
      <c r="O2760" s="129"/>
      <c r="P2760" s="130"/>
      <c r="Q2760" s="130"/>
      <c r="R2760" s="130"/>
      <c r="S2760" s="131"/>
      <c r="T2760" s="131"/>
    </row>
    <row r="2761" spans="13:20" ht="14.25" customHeight="1" x14ac:dyDescent="0.15">
      <c r="M2761" s="123"/>
      <c r="N2761" s="129"/>
      <c r="O2761" s="129"/>
      <c r="P2761" s="130"/>
      <c r="Q2761" s="130"/>
      <c r="R2761" s="130"/>
      <c r="S2761" s="131"/>
      <c r="T2761" s="131"/>
    </row>
    <row r="2762" spans="13:20" ht="14.25" customHeight="1" x14ac:dyDescent="0.15">
      <c r="M2762" s="123"/>
      <c r="N2762" s="129"/>
      <c r="O2762" s="129"/>
      <c r="P2762" s="130"/>
      <c r="Q2762" s="130"/>
      <c r="R2762" s="130"/>
      <c r="S2762" s="131"/>
      <c r="T2762" s="131"/>
    </row>
    <row r="2763" spans="13:20" ht="14.25" customHeight="1" x14ac:dyDescent="0.15">
      <c r="M2763" s="123"/>
      <c r="N2763" s="129"/>
      <c r="O2763" s="129"/>
      <c r="P2763" s="130"/>
      <c r="Q2763" s="130"/>
      <c r="R2763" s="130"/>
      <c r="S2763" s="131"/>
      <c r="T2763" s="131"/>
    </row>
    <row r="2764" spans="13:20" ht="14.25" customHeight="1" x14ac:dyDescent="0.15">
      <c r="M2764" s="123"/>
      <c r="N2764" s="129"/>
      <c r="O2764" s="129"/>
      <c r="P2764" s="130"/>
      <c r="Q2764" s="130"/>
      <c r="R2764" s="130"/>
      <c r="S2764" s="131"/>
      <c r="T2764" s="131"/>
    </row>
    <row r="2765" spans="13:20" ht="14.25" customHeight="1" x14ac:dyDescent="0.15">
      <c r="M2765" s="123"/>
      <c r="N2765" s="129"/>
      <c r="O2765" s="129"/>
      <c r="P2765" s="130"/>
      <c r="Q2765" s="130"/>
      <c r="R2765" s="130"/>
      <c r="S2765" s="131"/>
      <c r="T2765" s="131"/>
    </row>
    <row r="2766" spans="13:20" ht="14.25" customHeight="1" x14ac:dyDescent="0.15">
      <c r="M2766" s="123"/>
      <c r="N2766" s="129"/>
      <c r="O2766" s="129"/>
      <c r="P2766" s="130"/>
      <c r="Q2766" s="130"/>
      <c r="R2766" s="130"/>
      <c r="S2766" s="131"/>
      <c r="T2766" s="131"/>
    </row>
    <row r="2767" spans="13:20" ht="14.25" customHeight="1" x14ac:dyDescent="0.15">
      <c r="M2767" s="123"/>
      <c r="N2767" s="129"/>
      <c r="O2767" s="129"/>
      <c r="P2767" s="130"/>
      <c r="Q2767" s="130"/>
      <c r="R2767" s="130"/>
      <c r="S2767" s="131"/>
      <c r="T2767" s="131"/>
    </row>
    <row r="2768" spans="13:20" ht="14.25" customHeight="1" x14ac:dyDescent="0.15">
      <c r="M2768" s="123"/>
      <c r="N2768" s="129"/>
      <c r="O2768" s="129"/>
      <c r="P2768" s="130"/>
      <c r="Q2768" s="130"/>
      <c r="R2768" s="130"/>
      <c r="S2768" s="131"/>
      <c r="T2768" s="131"/>
    </row>
    <row r="2769" spans="13:20" ht="14.25" customHeight="1" x14ac:dyDescent="0.15">
      <c r="M2769" s="123"/>
      <c r="N2769" s="129"/>
      <c r="O2769" s="129"/>
      <c r="P2769" s="130"/>
      <c r="Q2769" s="130"/>
      <c r="R2769" s="130"/>
      <c r="S2769" s="131"/>
      <c r="T2769" s="131"/>
    </row>
    <row r="2770" spans="13:20" ht="14.25" customHeight="1" x14ac:dyDescent="0.15">
      <c r="M2770" s="123"/>
      <c r="N2770" s="129"/>
      <c r="O2770" s="129"/>
      <c r="P2770" s="130"/>
      <c r="Q2770" s="130"/>
      <c r="R2770" s="130"/>
      <c r="S2770" s="131"/>
      <c r="T2770" s="131"/>
    </row>
    <row r="2771" spans="13:20" ht="14.25" customHeight="1" x14ac:dyDescent="0.15">
      <c r="M2771" s="123"/>
      <c r="N2771" s="129"/>
      <c r="O2771" s="129"/>
      <c r="P2771" s="130"/>
      <c r="Q2771" s="130"/>
      <c r="R2771" s="130"/>
      <c r="S2771" s="131"/>
      <c r="T2771" s="131"/>
    </row>
    <row r="2772" spans="13:20" ht="14.25" customHeight="1" x14ac:dyDescent="0.15">
      <c r="M2772" s="123"/>
      <c r="N2772" s="129"/>
      <c r="O2772" s="129"/>
      <c r="P2772" s="130"/>
      <c r="Q2772" s="130"/>
      <c r="R2772" s="130"/>
      <c r="S2772" s="131"/>
      <c r="T2772" s="131"/>
    </row>
    <row r="2773" spans="13:20" ht="14.25" customHeight="1" x14ac:dyDescent="0.15">
      <c r="M2773" s="123"/>
      <c r="N2773" s="129"/>
      <c r="O2773" s="129"/>
      <c r="P2773" s="130"/>
      <c r="Q2773" s="130"/>
      <c r="R2773" s="130"/>
      <c r="S2773" s="131"/>
      <c r="T2773" s="131"/>
    </row>
    <row r="2774" spans="13:20" ht="14.25" customHeight="1" x14ac:dyDescent="0.15">
      <c r="M2774" s="123"/>
      <c r="N2774" s="129"/>
      <c r="O2774" s="129"/>
      <c r="P2774" s="130"/>
      <c r="Q2774" s="130"/>
      <c r="R2774" s="130"/>
      <c r="S2774" s="131"/>
      <c r="T2774" s="131"/>
    </row>
    <row r="2775" spans="13:20" ht="14.25" customHeight="1" x14ac:dyDescent="0.15">
      <c r="M2775" s="123"/>
      <c r="N2775" s="129"/>
      <c r="O2775" s="129"/>
      <c r="P2775" s="130"/>
      <c r="Q2775" s="130"/>
      <c r="R2775" s="130"/>
      <c r="S2775" s="131"/>
      <c r="T2775" s="131"/>
    </row>
    <row r="2776" spans="13:20" ht="14.25" customHeight="1" x14ac:dyDescent="0.15">
      <c r="M2776" s="123"/>
      <c r="N2776" s="129"/>
      <c r="O2776" s="129"/>
      <c r="P2776" s="130"/>
      <c r="Q2776" s="130"/>
      <c r="R2776" s="130"/>
      <c r="S2776" s="131"/>
      <c r="T2776" s="131"/>
    </row>
    <row r="2777" spans="13:20" ht="14.25" customHeight="1" x14ac:dyDescent="0.15">
      <c r="M2777" s="123"/>
      <c r="N2777" s="129"/>
      <c r="O2777" s="129"/>
      <c r="P2777" s="130"/>
      <c r="Q2777" s="130"/>
      <c r="R2777" s="130"/>
      <c r="S2777" s="131"/>
      <c r="T2777" s="131"/>
    </row>
    <row r="2778" spans="13:20" ht="14.25" customHeight="1" x14ac:dyDescent="0.15">
      <c r="M2778" s="123"/>
      <c r="N2778" s="129"/>
      <c r="O2778" s="129"/>
      <c r="P2778" s="130"/>
      <c r="Q2778" s="130"/>
      <c r="R2778" s="130"/>
      <c r="S2778" s="131"/>
      <c r="T2778" s="131"/>
    </row>
    <row r="2779" spans="13:20" ht="14.25" customHeight="1" x14ac:dyDescent="0.15">
      <c r="M2779" s="123"/>
      <c r="N2779" s="129"/>
      <c r="O2779" s="129"/>
      <c r="P2779" s="130"/>
      <c r="Q2779" s="130"/>
      <c r="R2779" s="130"/>
      <c r="S2779" s="131"/>
      <c r="T2779" s="131"/>
    </row>
    <row r="2780" spans="13:20" ht="14.25" customHeight="1" x14ac:dyDescent="0.15">
      <c r="M2780" s="123"/>
      <c r="N2780" s="129"/>
      <c r="O2780" s="129"/>
      <c r="P2780" s="130"/>
      <c r="Q2780" s="130"/>
      <c r="R2780" s="130"/>
      <c r="S2780" s="131"/>
      <c r="T2780" s="131"/>
    </row>
    <row r="2781" spans="13:20" ht="14.25" customHeight="1" x14ac:dyDescent="0.15">
      <c r="M2781" s="123"/>
      <c r="N2781" s="129"/>
      <c r="O2781" s="129"/>
      <c r="P2781" s="130"/>
      <c r="Q2781" s="130"/>
      <c r="R2781" s="130"/>
      <c r="S2781" s="131"/>
      <c r="T2781" s="131"/>
    </row>
    <row r="2782" spans="13:20" ht="14.25" customHeight="1" x14ac:dyDescent="0.15">
      <c r="M2782" s="123"/>
      <c r="N2782" s="129"/>
      <c r="O2782" s="129"/>
      <c r="P2782" s="130"/>
      <c r="Q2782" s="130"/>
      <c r="R2782" s="130"/>
      <c r="S2782" s="131"/>
      <c r="T2782" s="131"/>
    </row>
    <row r="2783" spans="13:20" ht="14.25" customHeight="1" x14ac:dyDescent="0.15">
      <c r="M2783" s="123"/>
      <c r="N2783" s="129"/>
      <c r="O2783" s="129"/>
      <c r="P2783" s="130"/>
      <c r="Q2783" s="130"/>
      <c r="R2783" s="130"/>
      <c r="S2783" s="131"/>
      <c r="T2783" s="131"/>
    </row>
    <row r="2784" spans="13:20" ht="14.25" customHeight="1" x14ac:dyDescent="0.15">
      <c r="M2784" s="123"/>
      <c r="N2784" s="129"/>
      <c r="O2784" s="129"/>
      <c r="P2784" s="130"/>
      <c r="Q2784" s="130"/>
      <c r="R2784" s="130"/>
      <c r="S2784" s="131"/>
      <c r="T2784" s="131"/>
    </row>
    <row r="2785" spans="13:20" ht="14.25" customHeight="1" x14ac:dyDescent="0.15">
      <c r="M2785" s="123"/>
      <c r="N2785" s="129"/>
      <c r="O2785" s="129"/>
      <c r="P2785" s="130"/>
      <c r="Q2785" s="130"/>
      <c r="R2785" s="130"/>
      <c r="S2785" s="131"/>
      <c r="T2785" s="131"/>
    </row>
    <row r="2786" spans="13:20" ht="14.25" customHeight="1" x14ac:dyDescent="0.15">
      <c r="M2786" s="123"/>
      <c r="N2786" s="129"/>
      <c r="O2786" s="129"/>
      <c r="P2786" s="130"/>
      <c r="Q2786" s="130"/>
      <c r="R2786" s="130"/>
      <c r="S2786" s="131"/>
      <c r="T2786" s="131"/>
    </row>
    <row r="2787" spans="13:20" ht="14.25" customHeight="1" x14ac:dyDescent="0.15">
      <c r="M2787" s="123"/>
      <c r="N2787" s="129"/>
      <c r="O2787" s="129"/>
      <c r="P2787" s="130"/>
      <c r="Q2787" s="130"/>
      <c r="R2787" s="130"/>
      <c r="S2787" s="131"/>
      <c r="T2787" s="131"/>
    </row>
    <row r="2788" spans="13:20" ht="14.25" customHeight="1" x14ac:dyDescent="0.15">
      <c r="M2788" s="123"/>
      <c r="N2788" s="129"/>
      <c r="O2788" s="129"/>
      <c r="P2788" s="130"/>
      <c r="Q2788" s="130"/>
      <c r="R2788" s="130"/>
      <c r="S2788" s="131"/>
      <c r="T2788" s="131"/>
    </row>
    <row r="2789" spans="13:20" ht="14.25" customHeight="1" x14ac:dyDescent="0.15">
      <c r="M2789" s="123"/>
      <c r="N2789" s="129"/>
      <c r="O2789" s="129"/>
      <c r="P2789" s="130"/>
      <c r="Q2789" s="130"/>
      <c r="R2789" s="130"/>
      <c r="S2789" s="131"/>
      <c r="T2789" s="131"/>
    </row>
    <row r="2790" spans="13:20" ht="14.25" customHeight="1" x14ac:dyDescent="0.15">
      <c r="M2790" s="123"/>
      <c r="N2790" s="129"/>
      <c r="O2790" s="129"/>
      <c r="P2790" s="130"/>
      <c r="Q2790" s="130"/>
      <c r="R2790" s="130"/>
      <c r="S2790" s="131"/>
      <c r="T2790" s="131"/>
    </row>
    <row r="2791" spans="13:20" ht="14.25" customHeight="1" x14ac:dyDescent="0.15">
      <c r="M2791" s="123"/>
      <c r="N2791" s="129"/>
      <c r="O2791" s="129"/>
      <c r="P2791" s="130"/>
      <c r="Q2791" s="130"/>
      <c r="R2791" s="130"/>
      <c r="S2791" s="131"/>
      <c r="T2791" s="131"/>
    </row>
    <row r="2792" spans="13:20" ht="14.25" customHeight="1" x14ac:dyDescent="0.15">
      <c r="M2792" s="123"/>
      <c r="N2792" s="129"/>
      <c r="O2792" s="129"/>
      <c r="P2792" s="130"/>
      <c r="Q2792" s="130"/>
      <c r="R2792" s="130"/>
      <c r="S2792" s="131"/>
      <c r="T2792" s="131"/>
    </row>
    <row r="2793" spans="13:20" ht="14.25" customHeight="1" x14ac:dyDescent="0.15">
      <c r="M2793" s="123"/>
      <c r="N2793" s="129"/>
      <c r="O2793" s="129"/>
      <c r="P2793" s="130"/>
      <c r="Q2793" s="130"/>
      <c r="R2793" s="130"/>
      <c r="S2793" s="131"/>
      <c r="T2793" s="131"/>
    </row>
    <row r="2794" spans="13:20" ht="14.25" customHeight="1" x14ac:dyDescent="0.15">
      <c r="M2794" s="123"/>
      <c r="N2794" s="129"/>
      <c r="O2794" s="129"/>
      <c r="P2794" s="130"/>
      <c r="Q2794" s="130"/>
      <c r="R2794" s="130"/>
      <c r="S2794" s="131"/>
      <c r="T2794" s="131"/>
    </row>
    <row r="2795" spans="13:20" ht="14.25" customHeight="1" x14ac:dyDescent="0.15">
      <c r="M2795" s="123"/>
      <c r="N2795" s="129"/>
      <c r="O2795" s="129"/>
      <c r="P2795" s="130"/>
      <c r="Q2795" s="130"/>
      <c r="R2795" s="130"/>
      <c r="S2795" s="131"/>
      <c r="T2795" s="131"/>
    </row>
    <row r="2796" spans="13:20" ht="14.25" customHeight="1" x14ac:dyDescent="0.15">
      <c r="M2796" s="123"/>
      <c r="N2796" s="129"/>
      <c r="O2796" s="129"/>
      <c r="P2796" s="130"/>
      <c r="Q2796" s="130"/>
      <c r="R2796" s="130"/>
      <c r="S2796" s="131"/>
      <c r="T2796" s="131"/>
    </row>
    <row r="2797" spans="13:20" ht="14.25" customHeight="1" x14ac:dyDescent="0.15">
      <c r="M2797" s="123"/>
      <c r="N2797" s="129"/>
      <c r="O2797" s="129"/>
      <c r="P2797" s="130"/>
      <c r="Q2797" s="130"/>
      <c r="R2797" s="130"/>
      <c r="S2797" s="131"/>
      <c r="T2797" s="131"/>
    </row>
    <row r="2798" spans="13:20" ht="14.25" customHeight="1" x14ac:dyDescent="0.15">
      <c r="M2798" s="123"/>
      <c r="N2798" s="129"/>
      <c r="O2798" s="129"/>
      <c r="P2798" s="130"/>
      <c r="Q2798" s="130"/>
      <c r="R2798" s="130"/>
      <c r="S2798" s="131"/>
      <c r="T2798" s="131"/>
    </row>
    <row r="2799" spans="13:20" ht="14.25" customHeight="1" x14ac:dyDescent="0.15">
      <c r="M2799" s="123"/>
      <c r="N2799" s="129"/>
      <c r="O2799" s="129"/>
      <c r="P2799" s="130"/>
      <c r="Q2799" s="130"/>
      <c r="R2799" s="130"/>
      <c r="S2799" s="131"/>
      <c r="T2799" s="131"/>
    </row>
    <row r="2800" spans="13:20" ht="14.25" customHeight="1" x14ac:dyDescent="0.15">
      <c r="M2800" s="123"/>
      <c r="N2800" s="129"/>
      <c r="O2800" s="129"/>
      <c r="P2800" s="130"/>
      <c r="Q2800" s="130"/>
      <c r="R2800" s="130"/>
      <c r="S2800" s="131"/>
      <c r="T2800" s="131"/>
    </row>
    <row r="2801" spans="13:20" ht="14.25" customHeight="1" x14ac:dyDescent="0.15">
      <c r="M2801" s="123"/>
      <c r="N2801" s="129"/>
      <c r="O2801" s="129"/>
      <c r="P2801" s="130"/>
      <c r="Q2801" s="130"/>
      <c r="R2801" s="130"/>
      <c r="S2801" s="131"/>
      <c r="T2801" s="131"/>
    </row>
    <row r="2802" spans="13:20" ht="14.25" customHeight="1" x14ac:dyDescent="0.15">
      <c r="M2802" s="123"/>
      <c r="N2802" s="129"/>
      <c r="O2802" s="129"/>
      <c r="P2802" s="130"/>
      <c r="Q2802" s="130"/>
      <c r="R2802" s="130"/>
      <c r="S2802" s="131"/>
      <c r="T2802" s="131"/>
    </row>
    <row r="2803" spans="13:20" ht="14.25" customHeight="1" x14ac:dyDescent="0.15">
      <c r="M2803" s="123"/>
      <c r="N2803" s="129"/>
      <c r="O2803" s="129"/>
      <c r="P2803" s="130"/>
      <c r="Q2803" s="130"/>
      <c r="R2803" s="130"/>
      <c r="S2803" s="131"/>
      <c r="T2803" s="131"/>
    </row>
    <row r="2804" spans="13:20" ht="14.25" customHeight="1" x14ac:dyDescent="0.15">
      <c r="M2804" s="123"/>
      <c r="N2804" s="129"/>
      <c r="O2804" s="129"/>
      <c r="P2804" s="130"/>
      <c r="Q2804" s="130"/>
      <c r="R2804" s="130"/>
      <c r="S2804" s="131"/>
      <c r="T2804" s="131"/>
    </row>
    <row r="2805" spans="13:20" ht="14.25" customHeight="1" x14ac:dyDescent="0.15">
      <c r="M2805" s="123"/>
      <c r="N2805" s="129"/>
      <c r="O2805" s="129"/>
      <c r="P2805" s="130"/>
      <c r="Q2805" s="130"/>
      <c r="R2805" s="130"/>
      <c r="S2805" s="131"/>
      <c r="T2805" s="131"/>
    </row>
    <row r="2806" spans="13:20" ht="14.25" customHeight="1" x14ac:dyDescent="0.15">
      <c r="M2806" s="123"/>
      <c r="N2806" s="129"/>
      <c r="O2806" s="129"/>
      <c r="P2806" s="130"/>
      <c r="Q2806" s="130"/>
      <c r="R2806" s="130"/>
      <c r="S2806" s="131"/>
      <c r="T2806" s="131"/>
    </row>
    <row r="2807" spans="13:20" ht="14.25" customHeight="1" x14ac:dyDescent="0.15">
      <c r="M2807" s="123"/>
      <c r="N2807" s="129"/>
      <c r="O2807" s="129"/>
      <c r="P2807" s="130"/>
      <c r="Q2807" s="130"/>
      <c r="R2807" s="130"/>
      <c r="S2807" s="131"/>
      <c r="T2807" s="131"/>
    </row>
    <row r="2808" spans="13:20" ht="14.25" customHeight="1" x14ac:dyDescent="0.15">
      <c r="M2808" s="123"/>
      <c r="N2808" s="129"/>
      <c r="O2808" s="129"/>
      <c r="P2808" s="130"/>
      <c r="Q2808" s="130"/>
      <c r="R2808" s="130"/>
      <c r="S2808" s="131"/>
      <c r="T2808" s="131"/>
    </row>
    <row r="2809" spans="13:20" ht="14.25" customHeight="1" x14ac:dyDescent="0.15">
      <c r="M2809" s="123"/>
      <c r="N2809" s="129"/>
      <c r="O2809" s="129"/>
      <c r="P2809" s="130"/>
      <c r="Q2809" s="130"/>
      <c r="R2809" s="130"/>
      <c r="S2809" s="131"/>
      <c r="T2809" s="131"/>
    </row>
    <row r="2810" spans="13:20" ht="14.25" customHeight="1" x14ac:dyDescent="0.15">
      <c r="M2810" s="123"/>
      <c r="N2810" s="129"/>
      <c r="O2810" s="129"/>
      <c r="P2810" s="130"/>
      <c r="Q2810" s="130"/>
      <c r="R2810" s="130"/>
      <c r="S2810" s="131"/>
      <c r="T2810" s="131"/>
    </row>
    <row r="2811" spans="13:20" ht="14.25" customHeight="1" x14ac:dyDescent="0.15">
      <c r="M2811" s="123"/>
      <c r="N2811" s="129"/>
      <c r="O2811" s="129"/>
      <c r="P2811" s="130"/>
      <c r="Q2811" s="130"/>
      <c r="R2811" s="130"/>
      <c r="S2811" s="131"/>
      <c r="T2811" s="131"/>
    </row>
    <row r="2812" spans="13:20" ht="14.25" customHeight="1" x14ac:dyDescent="0.15">
      <c r="M2812" s="123"/>
      <c r="N2812" s="129"/>
      <c r="O2812" s="129"/>
      <c r="P2812" s="130"/>
      <c r="Q2812" s="130"/>
      <c r="R2812" s="130"/>
      <c r="S2812" s="131"/>
      <c r="T2812" s="131"/>
    </row>
    <row r="2813" spans="13:20" ht="14.25" customHeight="1" x14ac:dyDescent="0.15">
      <c r="M2813" s="123"/>
      <c r="N2813" s="129"/>
      <c r="O2813" s="129"/>
      <c r="P2813" s="130"/>
      <c r="Q2813" s="130"/>
      <c r="R2813" s="130"/>
      <c r="S2813" s="131"/>
      <c r="T2813" s="131"/>
    </row>
    <row r="2814" spans="13:20" ht="14.25" customHeight="1" x14ac:dyDescent="0.15">
      <c r="M2814" s="123"/>
      <c r="N2814" s="129"/>
      <c r="O2814" s="129"/>
      <c r="P2814" s="130"/>
      <c r="Q2814" s="130"/>
      <c r="R2814" s="130"/>
      <c r="S2814" s="131"/>
      <c r="T2814" s="131"/>
    </row>
    <row r="2815" spans="13:20" ht="14.25" customHeight="1" x14ac:dyDescent="0.15">
      <c r="M2815" s="123"/>
      <c r="N2815" s="129"/>
      <c r="O2815" s="129"/>
      <c r="P2815" s="130"/>
      <c r="Q2815" s="130"/>
      <c r="R2815" s="130"/>
      <c r="S2815" s="131"/>
      <c r="T2815" s="131"/>
    </row>
    <row r="2816" spans="13:20" ht="14.25" customHeight="1" x14ac:dyDescent="0.15">
      <c r="M2816" s="123"/>
      <c r="N2816" s="129"/>
      <c r="O2816" s="129"/>
      <c r="P2816" s="130"/>
      <c r="Q2816" s="130"/>
      <c r="R2816" s="130"/>
      <c r="S2816" s="131"/>
      <c r="T2816" s="131"/>
    </row>
    <row r="2817" spans="13:20" ht="14.25" customHeight="1" x14ac:dyDescent="0.15">
      <c r="M2817" s="123"/>
      <c r="N2817" s="129"/>
      <c r="O2817" s="129"/>
      <c r="P2817" s="130"/>
      <c r="Q2817" s="130"/>
      <c r="R2817" s="130"/>
      <c r="S2817" s="131"/>
      <c r="T2817" s="131"/>
    </row>
    <row r="2818" spans="13:20" ht="14.25" customHeight="1" x14ac:dyDescent="0.15">
      <c r="M2818" s="123"/>
      <c r="N2818" s="129"/>
      <c r="O2818" s="129"/>
      <c r="P2818" s="130"/>
      <c r="Q2818" s="130"/>
      <c r="R2818" s="130"/>
      <c r="S2818" s="131"/>
      <c r="T2818" s="131"/>
    </row>
    <row r="2819" spans="13:20" ht="14.25" customHeight="1" x14ac:dyDescent="0.15">
      <c r="M2819" s="123"/>
      <c r="N2819" s="129"/>
      <c r="O2819" s="129"/>
      <c r="P2819" s="130"/>
      <c r="Q2819" s="130"/>
      <c r="R2819" s="130"/>
      <c r="S2819" s="131"/>
      <c r="T2819" s="131"/>
    </row>
    <row r="2820" spans="13:20" ht="14.25" customHeight="1" x14ac:dyDescent="0.15">
      <c r="M2820" s="123"/>
      <c r="N2820" s="129"/>
      <c r="O2820" s="129"/>
      <c r="P2820" s="130"/>
      <c r="Q2820" s="130"/>
      <c r="R2820" s="130"/>
      <c r="S2820" s="131"/>
      <c r="T2820" s="131"/>
    </row>
    <row r="2821" spans="13:20" ht="14.25" customHeight="1" x14ac:dyDescent="0.15">
      <c r="M2821" s="123"/>
      <c r="N2821" s="129"/>
      <c r="O2821" s="129"/>
      <c r="P2821" s="130"/>
      <c r="Q2821" s="130"/>
      <c r="R2821" s="130"/>
      <c r="S2821" s="131"/>
      <c r="T2821" s="131"/>
    </row>
    <row r="2822" spans="13:20" ht="14.25" customHeight="1" x14ac:dyDescent="0.15">
      <c r="M2822" s="123"/>
      <c r="N2822" s="129"/>
      <c r="O2822" s="129"/>
      <c r="P2822" s="130"/>
      <c r="Q2822" s="130"/>
      <c r="R2822" s="130"/>
      <c r="S2822" s="131"/>
      <c r="T2822" s="131"/>
    </row>
    <row r="2823" spans="13:20" ht="14.25" customHeight="1" x14ac:dyDescent="0.15">
      <c r="M2823" s="123"/>
      <c r="N2823" s="129"/>
      <c r="O2823" s="129"/>
      <c r="P2823" s="130"/>
      <c r="Q2823" s="130"/>
      <c r="R2823" s="130"/>
      <c r="S2823" s="131"/>
      <c r="T2823" s="131"/>
    </row>
    <row r="2824" spans="13:20" ht="14.25" customHeight="1" x14ac:dyDescent="0.15">
      <c r="M2824" s="123"/>
      <c r="N2824" s="129"/>
      <c r="O2824" s="129"/>
      <c r="P2824" s="130"/>
      <c r="Q2824" s="130"/>
      <c r="R2824" s="130"/>
      <c r="S2824" s="131"/>
      <c r="T2824" s="131"/>
    </row>
    <row r="2825" spans="13:20" ht="14.25" customHeight="1" x14ac:dyDescent="0.15">
      <c r="M2825" s="123"/>
      <c r="N2825" s="129"/>
      <c r="O2825" s="129"/>
      <c r="P2825" s="130"/>
      <c r="Q2825" s="130"/>
      <c r="R2825" s="130"/>
      <c r="S2825" s="131"/>
      <c r="T2825" s="131"/>
    </row>
    <row r="2826" spans="13:20" ht="14.25" customHeight="1" x14ac:dyDescent="0.15">
      <c r="M2826" s="123"/>
      <c r="N2826" s="129"/>
      <c r="O2826" s="129"/>
      <c r="P2826" s="130"/>
      <c r="Q2826" s="130"/>
      <c r="R2826" s="130"/>
      <c r="S2826" s="131"/>
      <c r="T2826" s="131"/>
    </row>
    <row r="2827" spans="13:20" ht="14.25" customHeight="1" x14ac:dyDescent="0.15">
      <c r="M2827" s="123"/>
      <c r="N2827" s="129"/>
      <c r="O2827" s="129"/>
      <c r="P2827" s="130"/>
      <c r="Q2827" s="130"/>
      <c r="R2827" s="130"/>
      <c r="S2827" s="131"/>
      <c r="T2827" s="131"/>
    </row>
    <row r="2828" spans="13:20" ht="14.25" customHeight="1" x14ac:dyDescent="0.15">
      <c r="M2828" s="123"/>
      <c r="N2828" s="129"/>
      <c r="O2828" s="129"/>
      <c r="P2828" s="130"/>
      <c r="Q2828" s="130"/>
      <c r="R2828" s="130"/>
      <c r="S2828" s="131"/>
      <c r="T2828" s="131"/>
    </row>
    <row r="2829" spans="13:20" ht="14.25" customHeight="1" x14ac:dyDescent="0.15">
      <c r="M2829" s="123"/>
      <c r="N2829" s="129"/>
      <c r="O2829" s="129"/>
      <c r="P2829" s="130"/>
      <c r="Q2829" s="130"/>
      <c r="R2829" s="130"/>
      <c r="S2829" s="131"/>
      <c r="T2829" s="131"/>
    </row>
    <row r="2830" spans="13:20" ht="14.25" customHeight="1" x14ac:dyDescent="0.15">
      <c r="M2830" s="123"/>
      <c r="N2830" s="129"/>
      <c r="O2830" s="129"/>
      <c r="P2830" s="130"/>
      <c r="Q2830" s="130"/>
      <c r="R2830" s="130"/>
      <c r="S2830" s="131"/>
      <c r="T2830" s="131"/>
    </row>
    <row r="2831" spans="13:20" ht="14.25" customHeight="1" x14ac:dyDescent="0.15">
      <c r="M2831" s="123"/>
      <c r="N2831" s="129"/>
      <c r="O2831" s="129"/>
      <c r="P2831" s="130"/>
      <c r="Q2831" s="130"/>
      <c r="R2831" s="130"/>
      <c r="S2831" s="131"/>
      <c r="T2831" s="131"/>
    </row>
    <row r="2832" spans="13:20" ht="14.25" customHeight="1" x14ac:dyDescent="0.15">
      <c r="M2832" s="123"/>
      <c r="N2832" s="129"/>
      <c r="O2832" s="129"/>
      <c r="P2832" s="130"/>
      <c r="Q2832" s="130"/>
      <c r="R2832" s="130"/>
      <c r="S2832" s="131"/>
      <c r="T2832" s="131"/>
    </row>
    <row r="2833" spans="13:20" ht="14.25" customHeight="1" x14ac:dyDescent="0.15">
      <c r="M2833" s="123"/>
      <c r="N2833" s="129"/>
      <c r="O2833" s="129"/>
      <c r="P2833" s="130"/>
      <c r="Q2833" s="130"/>
      <c r="R2833" s="130"/>
      <c r="S2833" s="131"/>
      <c r="T2833" s="131"/>
    </row>
    <row r="2834" spans="13:20" ht="14.25" customHeight="1" x14ac:dyDescent="0.15">
      <c r="M2834" s="123"/>
      <c r="N2834" s="129"/>
      <c r="O2834" s="129"/>
      <c r="P2834" s="130"/>
      <c r="Q2834" s="130"/>
      <c r="R2834" s="130"/>
      <c r="S2834" s="131"/>
      <c r="T2834" s="131"/>
    </row>
    <row r="2835" spans="13:20" ht="14.25" customHeight="1" x14ac:dyDescent="0.15">
      <c r="M2835" s="123"/>
      <c r="N2835" s="129"/>
      <c r="O2835" s="129"/>
      <c r="P2835" s="130"/>
      <c r="Q2835" s="130"/>
      <c r="R2835" s="130"/>
      <c r="S2835" s="131"/>
      <c r="T2835" s="131"/>
    </row>
    <row r="2836" spans="13:20" ht="14.25" customHeight="1" x14ac:dyDescent="0.15">
      <c r="M2836" s="123"/>
      <c r="N2836" s="129"/>
      <c r="O2836" s="129"/>
      <c r="P2836" s="130"/>
      <c r="Q2836" s="130"/>
      <c r="R2836" s="130"/>
      <c r="S2836" s="131"/>
      <c r="T2836" s="131"/>
    </row>
    <row r="2837" spans="13:20" ht="14.25" customHeight="1" x14ac:dyDescent="0.15">
      <c r="M2837" s="123"/>
      <c r="N2837" s="129"/>
      <c r="O2837" s="129"/>
      <c r="P2837" s="130"/>
      <c r="Q2837" s="130"/>
      <c r="R2837" s="130"/>
      <c r="S2837" s="131"/>
      <c r="T2837" s="131"/>
    </row>
    <row r="2838" spans="13:20" ht="14.25" customHeight="1" x14ac:dyDescent="0.15">
      <c r="M2838" s="123"/>
      <c r="N2838" s="129"/>
      <c r="O2838" s="129"/>
      <c r="P2838" s="130"/>
      <c r="Q2838" s="130"/>
      <c r="R2838" s="130"/>
      <c r="S2838" s="131"/>
      <c r="T2838" s="131"/>
    </row>
    <row r="2839" spans="13:20" ht="14.25" customHeight="1" x14ac:dyDescent="0.15">
      <c r="M2839" s="123"/>
      <c r="N2839" s="129"/>
      <c r="O2839" s="129"/>
      <c r="P2839" s="130"/>
      <c r="Q2839" s="130"/>
      <c r="R2839" s="130"/>
      <c r="S2839" s="131"/>
      <c r="T2839" s="131"/>
    </row>
    <row r="2840" spans="13:20" ht="14.25" customHeight="1" x14ac:dyDescent="0.15">
      <c r="M2840" s="123"/>
      <c r="N2840" s="129"/>
      <c r="O2840" s="129"/>
      <c r="P2840" s="130"/>
      <c r="Q2840" s="130"/>
      <c r="R2840" s="130"/>
      <c r="S2840" s="131"/>
      <c r="T2840" s="131"/>
    </row>
    <row r="2841" spans="13:20" ht="14.25" customHeight="1" x14ac:dyDescent="0.15">
      <c r="M2841" s="123"/>
      <c r="N2841" s="129"/>
      <c r="O2841" s="129"/>
      <c r="P2841" s="130"/>
      <c r="Q2841" s="130"/>
      <c r="R2841" s="130"/>
      <c r="S2841" s="131"/>
      <c r="T2841" s="131"/>
    </row>
    <row r="2842" spans="13:20" ht="14.25" customHeight="1" x14ac:dyDescent="0.15">
      <c r="M2842" s="123"/>
      <c r="N2842" s="129"/>
      <c r="O2842" s="129"/>
      <c r="P2842" s="130"/>
      <c r="Q2842" s="130"/>
      <c r="R2842" s="130"/>
      <c r="S2842" s="131"/>
      <c r="T2842" s="131"/>
    </row>
    <row r="2843" spans="13:20" ht="14.25" customHeight="1" x14ac:dyDescent="0.15">
      <c r="M2843" s="123"/>
      <c r="N2843" s="129"/>
      <c r="O2843" s="129"/>
      <c r="P2843" s="130"/>
      <c r="Q2843" s="130"/>
      <c r="R2843" s="130"/>
      <c r="S2843" s="131"/>
      <c r="T2843" s="131"/>
    </row>
    <row r="2844" spans="13:20" ht="14.25" customHeight="1" x14ac:dyDescent="0.15">
      <c r="M2844" s="123"/>
      <c r="N2844" s="129"/>
      <c r="O2844" s="129"/>
      <c r="P2844" s="130"/>
      <c r="Q2844" s="130"/>
      <c r="R2844" s="130"/>
      <c r="S2844" s="131"/>
      <c r="T2844" s="131"/>
    </row>
    <row r="2845" spans="13:20" ht="14.25" customHeight="1" x14ac:dyDescent="0.15">
      <c r="M2845" s="123"/>
      <c r="N2845" s="129"/>
      <c r="O2845" s="129"/>
      <c r="P2845" s="130"/>
      <c r="Q2845" s="130"/>
      <c r="R2845" s="130"/>
      <c r="S2845" s="131"/>
      <c r="T2845" s="131"/>
    </row>
    <row r="2846" spans="13:20" ht="14.25" customHeight="1" x14ac:dyDescent="0.15">
      <c r="M2846" s="123"/>
      <c r="N2846" s="129"/>
      <c r="O2846" s="129"/>
      <c r="P2846" s="130"/>
      <c r="Q2846" s="130"/>
      <c r="R2846" s="130"/>
      <c r="S2846" s="131"/>
      <c r="T2846" s="131"/>
    </row>
    <row r="2847" spans="13:20" ht="14.25" customHeight="1" x14ac:dyDescent="0.15">
      <c r="M2847" s="123"/>
      <c r="N2847" s="129"/>
      <c r="O2847" s="129"/>
      <c r="P2847" s="130"/>
      <c r="Q2847" s="130"/>
      <c r="R2847" s="130"/>
      <c r="S2847" s="131"/>
      <c r="T2847" s="131"/>
    </row>
    <row r="2848" spans="13:20" ht="14.25" customHeight="1" x14ac:dyDescent="0.15">
      <c r="M2848" s="123"/>
      <c r="N2848" s="129"/>
      <c r="O2848" s="129"/>
      <c r="P2848" s="130"/>
      <c r="Q2848" s="130"/>
      <c r="R2848" s="130"/>
      <c r="S2848" s="131"/>
      <c r="T2848" s="131"/>
    </row>
    <row r="2849" spans="13:20" ht="14.25" customHeight="1" x14ac:dyDescent="0.15">
      <c r="M2849" s="123"/>
      <c r="N2849" s="129"/>
      <c r="O2849" s="129"/>
      <c r="P2849" s="130"/>
      <c r="Q2849" s="130"/>
      <c r="R2849" s="130"/>
      <c r="S2849" s="131"/>
      <c r="T2849" s="131"/>
    </row>
    <row r="2850" spans="13:20" ht="14.25" customHeight="1" x14ac:dyDescent="0.15">
      <c r="M2850" s="123"/>
      <c r="N2850" s="129"/>
      <c r="O2850" s="129"/>
      <c r="P2850" s="130"/>
      <c r="Q2850" s="130"/>
      <c r="R2850" s="130"/>
      <c r="S2850" s="131"/>
      <c r="T2850" s="131"/>
    </row>
    <row r="2851" spans="13:20" ht="14.25" customHeight="1" x14ac:dyDescent="0.15">
      <c r="M2851" s="123"/>
      <c r="N2851" s="129"/>
      <c r="O2851" s="129"/>
      <c r="P2851" s="130"/>
      <c r="Q2851" s="130"/>
      <c r="R2851" s="130"/>
      <c r="S2851" s="131"/>
      <c r="T2851" s="131"/>
    </row>
    <row r="2852" spans="13:20" ht="14.25" customHeight="1" x14ac:dyDescent="0.15">
      <c r="M2852" s="123"/>
      <c r="N2852" s="129"/>
      <c r="O2852" s="129"/>
      <c r="P2852" s="130"/>
      <c r="Q2852" s="130"/>
      <c r="R2852" s="130"/>
      <c r="S2852" s="131"/>
      <c r="T2852" s="131"/>
    </row>
    <row r="2853" spans="13:20" ht="14.25" customHeight="1" x14ac:dyDescent="0.15">
      <c r="M2853" s="123"/>
      <c r="N2853" s="129"/>
      <c r="O2853" s="129"/>
      <c r="P2853" s="130"/>
      <c r="Q2853" s="130"/>
      <c r="R2853" s="130"/>
      <c r="S2853" s="131"/>
      <c r="T2853" s="131"/>
    </row>
    <row r="2854" spans="13:20" ht="14.25" customHeight="1" x14ac:dyDescent="0.15">
      <c r="M2854" s="123"/>
      <c r="N2854" s="129"/>
      <c r="O2854" s="129"/>
      <c r="P2854" s="130"/>
      <c r="Q2854" s="130"/>
      <c r="R2854" s="130"/>
      <c r="S2854" s="131"/>
      <c r="T2854" s="131"/>
    </row>
    <row r="2855" spans="13:20" ht="14.25" customHeight="1" x14ac:dyDescent="0.15">
      <c r="M2855" s="123"/>
      <c r="N2855" s="129"/>
      <c r="O2855" s="129"/>
      <c r="P2855" s="130"/>
      <c r="Q2855" s="130"/>
      <c r="R2855" s="130"/>
      <c r="S2855" s="131"/>
      <c r="T2855" s="131"/>
    </row>
    <row r="2856" spans="13:20" ht="14.25" customHeight="1" x14ac:dyDescent="0.15">
      <c r="M2856" s="123"/>
      <c r="N2856" s="129"/>
      <c r="O2856" s="129"/>
      <c r="P2856" s="130"/>
      <c r="Q2856" s="130"/>
      <c r="R2856" s="130"/>
      <c r="S2856" s="131"/>
      <c r="T2856" s="131"/>
    </row>
    <row r="2857" spans="13:20" ht="14.25" customHeight="1" x14ac:dyDescent="0.15">
      <c r="M2857" s="123"/>
      <c r="N2857" s="129"/>
      <c r="O2857" s="129"/>
      <c r="P2857" s="130"/>
      <c r="Q2857" s="130"/>
      <c r="R2857" s="130"/>
      <c r="S2857" s="131"/>
      <c r="T2857" s="131"/>
    </row>
    <row r="2858" spans="13:20" ht="14.25" customHeight="1" x14ac:dyDescent="0.15">
      <c r="M2858" s="123"/>
      <c r="N2858" s="129"/>
      <c r="O2858" s="129"/>
      <c r="P2858" s="130"/>
      <c r="Q2858" s="130"/>
      <c r="R2858" s="130"/>
      <c r="S2858" s="131"/>
      <c r="T2858" s="131"/>
    </row>
    <row r="2859" spans="13:20" ht="14.25" customHeight="1" x14ac:dyDescent="0.15">
      <c r="M2859" s="123"/>
      <c r="N2859" s="129"/>
      <c r="O2859" s="129"/>
      <c r="P2859" s="130"/>
      <c r="Q2859" s="130"/>
      <c r="R2859" s="130"/>
      <c r="S2859" s="131"/>
      <c r="T2859" s="131"/>
    </row>
    <row r="2860" spans="13:20" ht="14.25" customHeight="1" x14ac:dyDescent="0.15">
      <c r="M2860" s="123"/>
      <c r="N2860" s="129"/>
      <c r="O2860" s="129"/>
      <c r="P2860" s="130"/>
      <c r="Q2860" s="130"/>
      <c r="R2860" s="130"/>
      <c r="S2860" s="131"/>
      <c r="T2860" s="131"/>
    </row>
    <row r="2861" spans="13:20" ht="14.25" customHeight="1" x14ac:dyDescent="0.15">
      <c r="M2861" s="123"/>
      <c r="N2861" s="129"/>
      <c r="O2861" s="129"/>
      <c r="P2861" s="130"/>
      <c r="Q2861" s="130"/>
      <c r="R2861" s="130"/>
      <c r="S2861" s="131"/>
      <c r="T2861" s="131"/>
    </row>
    <row r="2862" spans="13:20" ht="14.25" customHeight="1" x14ac:dyDescent="0.15">
      <c r="M2862" s="123"/>
      <c r="N2862" s="129"/>
      <c r="O2862" s="129"/>
      <c r="P2862" s="130"/>
      <c r="Q2862" s="130"/>
      <c r="R2862" s="130"/>
      <c r="S2862" s="131"/>
      <c r="T2862" s="131"/>
    </row>
    <row r="2863" spans="13:20" ht="14.25" customHeight="1" x14ac:dyDescent="0.15">
      <c r="M2863" s="123"/>
      <c r="N2863" s="129"/>
      <c r="O2863" s="129"/>
      <c r="P2863" s="130"/>
      <c r="Q2863" s="130"/>
      <c r="R2863" s="130"/>
      <c r="S2863" s="131"/>
      <c r="T2863" s="131"/>
    </row>
    <row r="2864" spans="13:20" ht="14.25" customHeight="1" x14ac:dyDescent="0.15">
      <c r="M2864" s="123"/>
      <c r="N2864" s="129"/>
      <c r="O2864" s="129"/>
      <c r="P2864" s="130"/>
      <c r="Q2864" s="130"/>
      <c r="R2864" s="130"/>
      <c r="S2864" s="131"/>
      <c r="T2864" s="131"/>
    </row>
    <row r="2865" spans="13:20" ht="14.25" customHeight="1" x14ac:dyDescent="0.15">
      <c r="M2865" s="123"/>
      <c r="N2865" s="129"/>
      <c r="O2865" s="129"/>
      <c r="P2865" s="130"/>
      <c r="Q2865" s="130"/>
      <c r="R2865" s="130"/>
      <c r="S2865" s="131"/>
      <c r="T2865" s="131"/>
    </row>
    <row r="2866" spans="13:20" ht="14.25" customHeight="1" x14ac:dyDescent="0.15">
      <c r="M2866" s="123"/>
      <c r="N2866" s="129"/>
      <c r="O2866" s="129"/>
      <c r="P2866" s="130"/>
      <c r="Q2866" s="130"/>
      <c r="R2866" s="130"/>
      <c r="S2866" s="131"/>
      <c r="T2866" s="131"/>
    </row>
    <row r="2867" spans="13:20" ht="14.25" customHeight="1" x14ac:dyDescent="0.15">
      <c r="M2867" s="123"/>
      <c r="N2867" s="129"/>
      <c r="O2867" s="129"/>
      <c r="P2867" s="130"/>
      <c r="Q2867" s="130"/>
      <c r="R2867" s="130"/>
      <c r="S2867" s="131"/>
      <c r="T2867" s="131"/>
    </row>
    <row r="2868" spans="13:20" ht="14.25" customHeight="1" x14ac:dyDescent="0.15">
      <c r="M2868" s="123"/>
      <c r="N2868" s="129"/>
      <c r="O2868" s="129"/>
      <c r="P2868" s="130"/>
      <c r="Q2868" s="130"/>
      <c r="R2868" s="130"/>
      <c r="S2868" s="131"/>
      <c r="T2868" s="131"/>
    </row>
    <row r="2869" spans="13:20" ht="14.25" customHeight="1" x14ac:dyDescent="0.15">
      <c r="M2869" s="123"/>
      <c r="N2869" s="129"/>
      <c r="O2869" s="129"/>
      <c r="P2869" s="130"/>
      <c r="Q2869" s="130"/>
      <c r="R2869" s="130"/>
      <c r="S2869" s="131"/>
      <c r="T2869" s="131"/>
    </row>
    <row r="2870" spans="13:20" ht="14.25" customHeight="1" x14ac:dyDescent="0.15">
      <c r="M2870" s="123"/>
      <c r="N2870" s="129"/>
      <c r="O2870" s="129"/>
      <c r="P2870" s="130"/>
      <c r="Q2870" s="130"/>
      <c r="R2870" s="130"/>
      <c r="S2870" s="131"/>
      <c r="T2870" s="131"/>
    </row>
    <row r="2871" spans="13:20" ht="14.25" customHeight="1" x14ac:dyDescent="0.15">
      <c r="M2871" s="123"/>
      <c r="N2871" s="129"/>
      <c r="O2871" s="129"/>
      <c r="P2871" s="130"/>
      <c r="Q2871" s="130"/>
      <c r="R2871" s="130"/>
      <c r="S2871" s="131"/>
      <c r="T2871" s="131"/>
    </row>
    <row r="2872" spans="13:20" ht="14.25" customHeight="1" x14ac:dyDescent="0.15">
      <c r="M2872" s="123"/>
      <c r="N2872" s="129"/>
      <c r="O2872" s="129"/>
      <c r="P2872" s="130"/>
      <c r="Q2872" s="130"/>
      <c r="R2872" s="130"/>
      <c r="S2872" s="131"/>
      <c r="T2872" s="131"/>
    </row>
    <row r="2873" spans="13:20" ht="14.25" customHeight="1" x14ac:dyDescent="0.15">
      <c r="M2873" s="123"/>
      <c r="N2873" s="129"/>
      <c r="O2873" s="129"/>
      <c r="P2873" s="130"/>
      <c r="Q2873" s="130"/>
      <c r="R2873" s="130"/>
      <c r="S2873" s="131"/>
      <c r="T2873" s="131"/>
    </row>
    <row r="2874" spans="13:20" ht="14.25" customHeight="1" x14ac:dyDescent="0.15">
      <c r="M2874" s="123"/>
      <c r="N2874" s="129"/>
      <c r="O2874" s="129"/>
      <c r="P2874" s="130"/>
      <c r="Q2874" s="130"/>
      <c r="R2874" s="130"/>
      <c r="S2874" s="131"/>
      <c r="T2874" s="131"/>
    </row>
    <row r="2875" spans="13:20" ht="14.25" customHeight="1" x14ac:dyDescent="0.15">
      <c r="M2875" s="123"/>
      <c r="N2875" s="129"/>
      <c r="O2875" s="129"/>
      <c r="P2875" s="130"/>
      <c r="Q2875" s="130"/>
      <c r="R2875" s="130"/>
      <c r="S2875" s="131"/>
      <c r="T2875" s="131"/>
    </row>
    <row r="2876" spans="13:20" ht="14.25" customHeight="1" x14ac:dyDescent="0.15">
      <c r="M2876" s="123"/>
      <c r="N2876" s="129"/>
      <c r="O2876" s="129"/>
      <c r="P2876" s="130"/>
      <c r="Q2876" s="130"/>
      <c r="R2876" s="130"/>
      <c r="S2876" s="131"/>
      <c r="T2876" s="131"/>
    </row>
    <row r="2877" spans="13:20" ht="14.25" customHeight="1" x14ac:dyDescent="0.15">
      <c r="M2877" s="123"/>
      <c r="N2877" s="129"/>
      <c r="O2877" s="129"/>
      <c r="P2877" s="130"/>
      <c r="Q2877" s="130"/>
      <c r="R2877" s="130"/>
      <c r="S2877" s="131"/>
      <c r="T2877" s="131"/>
    </row>
    <row r="2878" spans="13:20" ht="14.25" customHeight="1" x14ac:dyDescent="0.15">
      <c r="M2878" s="123"/>
      <c r="N2878" s="129"/>
      <c r="O2878" s="129"/>
      <c r="P2878" s="130"/>
      <c r="Q2878" s="130"/>
      <c r="R2878" s="130"/>
      <c r="S2878" s="131"/>
      <c r="T2878" s="131"/>
    </row>
    <row r="2879" spans="13:20" ht="14.25" customHeight="1" x14ac:dyDescent="0.15">
      <c r="M2879" s="123"/>
      <c r="N2879" s="129"/>
      <c r="O2879" s="129"/>
      <c r="P2879" s="130"/>
      <c r="Q2879" s="130"/>
      <c r="R2879" s="130"/>
      <c r="S2879" s="131"/>
      <c r="T2879" s="131"/>
    </row>
    <row r="2880" spans="13:20" ht="14.25" customHeight="1" x14ac:dyDescent="0.15">
      <c r="M2880" s="123"/>
      <c r="N2880" s="129"/>
      <c r="O2880" s="129"/>
      <c r="P2880" s="130"/>
      <c r="Q2880" s="130"/>
      <c r="R2880" s="130"/>
      <c r="S2880" s="131"/>
      <c r="T2880" s="131"/>
    </row>
    <row r="2881" spans="13:20" ht="14.25" customHeight="1" x14ac:dyDescent="0.15">
      <c r="M2881" s="123"/>
      <c r="N2881" s="129"/>
      <c r="O2881" s="129"/>
      <c r="P2881" s="130"/>
      <c r="Q2881" s="130"/>
      <c r="R2881" s="130"/>
      <c r="S2881" s="131"/>
      <c r="T2881" s="131"/>
    </row>
    <row r="2882" spans="13:20" ht="14.25" customHeight="1" x14ac:dyDescent="0.15">
      <c r="M2882" s="123"/>
      <c r="N2882" s="129"/>
      <c r="O2882" s="129"/>
      <c r="P2882" s="130"/>
      <c r="Q2882" s="130"/>
      <c r="R2882" s="130"/>
      <c r="S2882" s="131"/>
      <c r="T2882" s="131"/>
    </row>
    <row r="2883" spans="13:20" ht="14.25" customHeight="1" x14ac:dyDescent="0.15">
      <c r="M2883" s="123"/>
      <c r="N2883" s="129"/>
      <c r="O2883" s="129"/>
      <c r="P2883" s="130"/>
      <c r="Q2883" s="130"/>
      <c r="R2883" s="130"/>
      <c r="S2883" s="131"/>
      <c r="T2883" s="131"/>
    </row>
    <row r="2884" spans="13:20" ht="14.25" customHeight="1" x14ac:dyDescent="0.15">
      <c r="M2884" s="123"/>
      <c r="N2884" s="129"/>
      <c r="O2884" s="129"/>
      <c r="P2884" s="130"/>
      <c r="Q2884" s="130"/>
      <c r="R2884" s="130"/>
      <c r="S2884" s="131"/>
      <c r="T2884" s="131"/>
    </row>
    <row r="2885" spans="13:20" ht="14.25" customHeight="1" x14ac:dyDescent="0.15">
      <c r="M2885" s="123"/>
      <c r="N2885" s="129"/>
      <c r="O2885" s="129"/>
      <c r="P2885" s="130"/>
      <c r="Q2885" s="130"/>
      <c r="R2885" s="130"/>
      <c r="S2885" s="131"/>
      <c r="T2885" s="131"/>
    </row>
    <row r="2886" spans="13:20" ht="14.25" customHeight="1" x14ac:dyDescent="0.15">
      <c r="M2886" s="123"/>
      <c r="N2886" s="129"/>
      <c r="O2886" s="129"/>
      <c r="P2886" s="130"/>
      <c r="Q2886" s="130"/>
      <c r="R2886" s="130"/>
      <c r="S2886" s="131"/>
      <c r="T2886" s="131"/>
    </row>
    <row r="2887" spans="13:20" ht="14.25" customHeight="1" x14ac:dyDescent="0.15">
      <c r="M2887" s="123"/>
      <c r="N2887" s="129"/>
      <c r="O2887" s="129"/>
      <c r="P2887" s="130"/>
      <c r="Q2887" s="130"/>
      <c r="R2887" s="130"/>
      <c r="S2887" s="131"/>
      <c r="T2887" s="131"/>
    </row>
    <row r="2888" spans="13:20" ht="14.25" customHeight="1" x14ac:dyDescent="0.15">
      <c r="M2888" s="123"/>
      <c r="N2888" s="129"/>
      <c r="O2888" s="129"/>
      <c r="P2888" s="130"/>
      <c r="Q2888" s="130"/>
      <c r="R2888" s="130"/>
      <c r="S2888" s="131"/>
      <c r="T2888" s="131"/>
    </row>
    <row r="2889" spans="13:20" ht="14.25" customHeight="1" x14ac:dyDescent="0.15">
      <c r="M2889" s="123"/>
      <c r="N2889" s="129"/>
      <c r="O2889" s="129"/>
      <c r="P2889" s="130"/>
      <c r="Q2889" s="130"/>
      <c r="R2889" s="130"/>
      <c r="S2889" s="131"/>
      <c r="T2889" s="131"/>
    </row>
    <row r="2890" spans="13:20" ht="14.25" customHeight="1" x14ac:dyDescent="0.15">
      <c r="M2890" s="123"/>
      <c r="N2890" s="129"/>
      <c r="O2890" s="129"/>
      <c r="P2890" s="130"/>
      <c r="Q2890" s="130"/>
      <c r="R2890" s="130"/>
      <c r="S2890" s="131"/>
      <c r="T2890" s="131"/>
    </row>
    <row r="2891" spans="13:20" ht="14.25" customHeight="1" x14ac:dyDescent="0.15">
      <c r="M2891" s="123"/>
      <c r="N2891" s="129"/>
      <c r="O2891" s="129"/>
      <c r="P2891" s="130"/>
      <c r="Q2891" s="130"/>
      <c r="R2891" s="130"/>
      <c r="S2891" s="131"/>
      <c r="T2891" s="131"/>
    </row>
    <row r="2892" spans="13:20" ht="14.25" customHeight="1" x14ac:dyDescent="0.15">
      <c r="M2892" s="123"/>
      <c r="N2892" s="129"/>
      <c r="O2892" s="129"/>
      <c r="P2892" s="130"/>
      <c r="Q2892" s="130"/>
      <c r="R2892" s="130"/>
      <c r="S2892" s="131"/>
      <c r="T2892" s="131"/>
    </row>
    <row r="2893" spans="13:20" ht="14.25" customHeight="1" x14ac:dyDescent="0.15">
      <c r="M2893" s="123"/>
      <c r="N2893" s="129"/>
      <c r="O2893" s="129"/>
      <c r="P2893" s="130"/>
      <c r="Q2893" s="130"/>
      <c r="R2893" s="130"/>
      <c r="S2893" s="131"/>
      <c r="T2893" s="131"/>
    </row>
    <row r="2894" spans="13:20" ht="14.25" customHeight="1" x14ac:dyDescent="0.15">
      <c r="M2894" s="123"/>
      <c r="N2894" s="129"/>
      <c r="O2894" s="129"/>
      <c r="P2894" s="130"/>
      <c r="Q2894" s="130"/>
      <c r="R2894" s="130"/>
      <c r="S2894" s="131"/>
      <c r="T2894" s="131"/>
    </row>
    <row r="2895" spans="13:20" ht="14.25" customHeight="1" x14ac:dyDescent="0.15">
      <c r="M2895" s="123"/>
      <c r="N2895" s="129"/>
      <c r="O2895" s="129"/>
      <c r="P2895" s="130"/>
      <c r="Q2895" s="130"/>
      <c r="R2895" s="130"/>
      <c r="S2895" s="131"/>
      <c r="T2895" s="131"/>
    </row>
    <row r="2896" spans="13:20" ht="14.25" customHeight="1" x14ac:dyDescent="0.15">
      <c r="M2896" s="123"/>
      <c r="N2896" s="129"/>
      <c r="O2896" s="129"/>
      <c r="P2896" s="130"/>
      <c r="Q2896" s="130"/>
      <c r="R2896" s="130"/>
      <c r="S2896" s="131"/>
      <c r="T2896" s="131"/>
    </row>
    <row r="2897" spans="13:20" ht="14.25" customHeight="1" x14ac:dyDescent="0.15">
      <c r="M2897" s="123"/>
      <c r="N2897" s="129"/>
      <c r="O2897" s="129"/>
      <c r="P2897" s="130"/>
      <c r="Q2897" s="130"/>
      <c r="R2897" s="130"/>
      <c r="S2897" s="131"/>
      <c r="T2897" s="131"/>
    </row>
    <row r="2898" spans="13:20" ht="14.25" customHeight="1" x14ac:dyDescent="0.15">
      <c r="M2898" s="123"/>
      <c r="N2898" s="129"/>
      <c r="O2898" s="129"/>
      <c r="P2898" s="130"/>
      <c r="Q2898" s="130"/>
      <c r="R2898" s="130"/>
      <c r="S2898" s="131"/>
      <c r="T2898" s="131"/>
    </row>
    <row r="2899" spans="13:20" ht="14.25" customHeight="1" x14ac:dyDescent="0.15">
      <c r="M2899" s="123"/>
      <c r="N2899" s="129"/>
      <c r="O2899" s="129"/>
      <c r="P2899" s="130"/>
      <c r="Q2899" s="130"/>
      <c r="R2899" s="130"/>
      <c r="S2899" s="131"/>
      <c r="T2899" s="131"/>
    </row>
    <row r="2900" spans="13:20" ht="14.25" customHeight="1" x14ac:dyDescent="0.15">
      <c r="M2900" s="123"/>
      <c r="N2900" s="129"/>
      <c r="O2900" s="129"/>
      <c r="P2900" s="130"/>
      <c r="Q2900" s="130"/>
      <c r="R2900" s="130"/>
      <c r="S2900" s="131"/>
      <c r="T2900" s="131"/>
    </row>
    <row r="2901" spans="13:20" ht="14.25" customHeight="1" x14ac:dyDescent="0.15">
      <c r="M2901" s="123"/>
      <c r="N2901" s="129"/>
      <c r="O2901" s="129"/>
      <c r="P2901" s="130"/>
      <c r="Q2901" s="130"/>
      <c r="R2901" s="130"/>
      <c r="S2901" s="131"/>
      <c r="T2901" s="131"/>
    </row>
    <row r="2902" spans="13:20" ht="14.25" customHeight="1" x14ac:dyDescent="0.15">
      <c r="M2902" s="123"/>
      <c r="N2902" s="129"/>
      <c r="O2902" s="129"/>
      <c r="P2902" s="130"/>
      <c r="Q2902" s="130"/>
      <c r="R2902" s="130"/>
      <c r="S2902" s="131"/>
      <c r="T2902" s="131"/>
    </row>
    <row r="2903" spans="13:20" ht="14.25" customHeight="1" x14ac:dyDescent="0.15">
      <c r="M2903" s="123"/>
      <c r="N2903" s="129"/>
      <c r="O2903" s="129"/>
      <c r="P2903" s="130"/>
      <c r="Q2903" s="130"/>
      <c r="R2903" s="130"/>
      <c r="S2903" s="131"/>
      <c r="T2903" s="131"/>
    </row>
    <row r="2904" spans="13:20" ht="14.25" customHeight="1" x14ac:dyDescent="0.15">
      <c r="M2904" s="123"/>
      <c r="N2904" s="129"/>
      <c r="O2904" s="129"/>
      <c r="P2904" s="130"/>
      <c r="Q2904" s="130"/>
      <c r="R2904" s="130"/>
      <c r="S2904" s="131"/>
      <c r="T2904" s="131"/>
    </row>
    <row r="2905" spans="13:20" ht="14.25" customHeight="1" x14ac:dyDescent="0.15">
      <c r="M2905" s="123"/>
      <c r="N2905" s="129"/>
      <c r="O2905" s="129"/>
      <c r="P2905" s="130"/>
      <c r="Q2905" s="130"/>
      <c r="R2905" s="130"/>
      <c r="S2905" s="131"/>
      <c r="T2905" s="131"/>
    </row>
    <row r="2906" spans="13:20" ht="14.25" customHeight="1" x14ac:dyDescent="0.15">
      <c r="M2906" s="123"/>
      <c r="N2906" s="129"/>
      <c r="O2906" s="129"/>
      <c r="P2906" s="130"/>
      <c r="Q2906" s="130"/>
      <c r="R2906" s="130"/>
      <c r="S2906" s="131"/>
      <c r="T2906" s="131"/>
    </row>
    <row r="2907" spans="13:20" ht="14.25" customHeight="1" x14ac:dyDescent="0.15">
      <c r="M2907" s="123"/>
      <c r="N2907" s="129"/>
      <c r="O2907" s="129"/>
      <c r="P2907" s="130"/>
      <c r="Q2907" s="130"/>
      <c r="R2907" s="130"/>
      <c r="S2907" s="131"/>
      <c r="T2907" s="131"/>
    </row>
    <row r="2908" spans="13:20" ht="14.25" customHeight="1" x14ac:dyDescent="0.15">
      <c r="M2908" s="123"/>
      <c r="N2908" s="129"/>
      <c r="O2908" s="129"/>
      <c r="P2908" s="130"/>
      <c r="Q2908" s="130"/>
      <c r="R2908" s="130"/>
      <c r="S2908" s="131"/>
      <c r="T2908" s="131"/>
    </row>
    <row r="2909" spans="13:20" ht="14.25" customHeight="1" x14ac:dyDescent="0.15">
      <c r="M2909" s="123"/>
      <c r="N2909" s="129"/>
      <c r="O2909" s="129"/>
      <c r="P2909" s="130"/>
      <c r="Q2909" s="130"/>
      <c r="R2909" s="130"/>
      <c r="S2909" s="131"/>
      <c r="T2909" s="131"/>
    </row>
    <row r="2910" spans="13:20" ht="14.25" customHeight="1" x14ac:dyDescent="0.15">
      <c r="M2910" s="123"/>
      <c r="N2910" s="129"/>
      <c r="O2910" s="129"/>
      <c r="P2910" s="130"/>
      <c r="Q2910" s="130"/>
      <c r="R2910" s="130"/>
      <c r="S2910" s="131"/>
      <c r="T2910" s="131"/>
    </row>
    <row r="2911" spans="13:20" ht="14.25" customHeight="1" x14ac:dyDescent="0.15">
      <c r="M2911" s="123"/>
      <c r="N2911" s="129"/>
      <c r="O2911" s="129"/>
      <c r="P2911" s="130"/>
      <c r="Q2911" s="130"/>
      <c r="R2911" s="130"/>
      <c r="S2911" s="131"/>
      <c r="T2911" s="131"/>
    </row>
    <row r="2912" spans="13:20" ht="14.25" customHeight="1" x14ac:dyDescent="0.15">
      <c r="M2912" s="123"/>
      <c r="N2912" s="129"/>
      <c r="O2912" s="129"/>
      <c r="P2912" s="130"/>
      <c r="Q2912" s="130"/>
      <c r="R2912" s="130"/>
      <c r="S2912" s="131"/>
      <c r="T2912" s="131"/>
    </row>
    <row r="2913" spans="13:20" ht="14.25" customHeight="1" x14ac:dyDescent="0.15">
      <c r="M2913" s="123"/>
      <c r="N2913" s="129"/>
      <c r="O2913" s="129"/>
      <c r="P2913" s="130"/>
      <c r="Q2913" s="130"/>
      <c r="R2913" s="130"/>
      <c r="S2913" s="131"/>
      <c r="T2913" s="131"/>
    </row>
    <row r="2914" spans="13:20" ht="14.25" customHeight="1" x14ac:dyDescent="0.15">
      <c r="M2914" s="123"/>
      <c r="N2914" s="129"/>
      <c r="O2914" s="129"/>
      <c r="P2914" s="130"/>
      <c r="Q2914" s="130"/>
      <c r="R2914" s="130"/>
      <c r="S2914" s="131"/>
      <c r="T2914" s="131"/>
    </row>
    <row r="2915" spans="13:20" ht="14.25" customHeight="1" x14ac:dyDescent="0.15">
      <c r="M2915" s="123"/>
      <c r="N2915" s="129"/>
      <c r="O2915" s="129"/>
      <c r="P2915" s="130"/>
      <c r="Q2915" s="130"/>
      <c r="R2915" s="130"/>
      <c r="S2915" s="131"/>
      <c r="T2915" s="131"/>
    </row>
    <row r="2916" spans="13:20" ht="14.25" customHeight="1" x14ac:dyDescent="0.15">
      <c r="M2916" s="123"/>
      <c r="N2916" s="129"/>
      <c r="O2916" s="129"/>
      <c r="P2916" s="130"/>
      <c r="Q2916" s="130"/>
      <c r="R2916" s="130"/>
      <c r="S2916" s="131"/>
      <c r="T2916" s="131"/>
    </row>
    <row r="2917" spans="13:20" ht="14.25" customHeight="1" x14ac:dyDescent="0.15">
      <c r="M2917" s="123"/>
      <c r="N2917" s="129"/>
      <c r="O2917" s="129"/>
      <c r="P2917" s="130"/>
      <c r="Q2917" s="130"/>
      <c r="R2917" s="130"/>
      <c r="S2917" s="131"/>
      <c r="T2917" s="131"/>
    </row>
    <row r="2918" spans="13:20" ht="14.25" customHeight="1" x14ac:dyDescent="0.15">
      <c r="M2918" s="123"/>
      <c r="N2918" s="129"/>
      <c r="O2918" s="129"/>
      <c r="P2918" s="130"/>
      <c r="Q2918" s="130"/>
      <c r="R2918" s="130"/>
      <c r="S2918" s="131"/>
      <c r="T2918" s="131"/>
    </row>
    <row r="2919" spans="13:20" ht="14.25" customHeight="1" x14ac:dyDescent="0.15">
      <c r="M2919" s="123"/>
      <c r="N2919" s="129"/>
      <c r="O2919" s="129"/>
      <c r="P2919" s="130"/>
      <c r="Q2919" s="130"/>
      <c r="R2919" s="130"/>
      <c r="S2919" s="131"/>
      <c r="T2919" s="131"/>
    </row>
    <row r="2920" spans="13:20" ht="14.25" customHeight="1" x14ac:dyDescent="0.15">
      <c r="M2920" s="123"/>
      <c r="N2920" s="129"/>
      <c r="O2920" s="129"/>
      <c r="P2920" s="130"/>
      <c r="Q2920" s="130"/>
      <c r="R2920" s="130"/>
      <c r="S2920" s="131"/>
      <c r="T2920" s="131"/>
    </row>
    <row r="2921" spans="13:20" ht="14.25" customHeight="1" x14ac:dyDescent="0.15">
      <c r="M2921" s="123"/>
      <c r="N2921" s="129"/>
      <c r="O2921" s="129"/>
      <c r="P2921" s="130"/>
      <c r="Q2921" s="130"/>
      <c r="R2921" s="130"/>
      <c r="S2921" s="131"/>
      <c r="T2921" s="131"/>
    </row>
    <row r="2922" spans="13:20" ht="14.25" customHeight="1" x14ac:dyDescent="0.15">
      <c r="M2922" s="123"/>
      <c r="N2922" s="129"/>
      <c r="O2922" s="129"/>
      <c r="P2922" s="130"/>
      <c r="Q2922" s="130"/>
      <c r="R2922" s="130"/>
      <c r="S2922" s="131"/>
      <c r="T2922" s="131"/>
    </row>
    <row r="2923" spans="13:20" ht="14.25" customHeight="1" x14ac:dyDescent="0.15">
      <c r="M2923" s="123"/>
      <c r="N2923" s="129"/>
      <c r="O2923" s="129"/>
      <c r="P2923" s="130"/>
      <c r="Q2923" s="130"/>
      <c r="R2923" s="130"/>
      <c r="S2923" s="131"/>
      <c r="T2923" s="131"/>
    </row>
    <row r="2924" spans="13:20" ht="14.25" customHeight="1" x14ac:dyDescent="0.15">
      <c r="M2924" s="123"/>
      <c r="N2924" s="129"/>
      <c r="O2924" s="129"/>
      <c r="P2924" s="130"/>
      <c r="Q2924" s="130"/>
      <c r="R2924" s="130"/>
      <c r="S2924" s="131"/>
      <c r="T2924" s="131"/>
    </row>
    <row r="2925" spans="13:20" ht="14.25" customHeight="1" x14ac:dyDescent="0.15">
      <c r="M2925" s="123"/>
      <c r="N2925" s="129"/>
      <c r="O2925" s="129"/>
      <c r="P2925" s="130"/>
      <c r="Q2925" s="130"/>
      <c r="R2925" s="130"/>
      <c r="S2925" s="131"/>
      <c r="T2925" s="131"/>
    </row>
    <row r="2926" spans="13:20" ht="14.25" customHeight="1" x14ac:dyDescent="0.15">
      <c r="M2926" s="123"/>
      <c r="N2926" s="129"/>
      <c r="O2926" s="129"/>
      <c r="P2926" s="130"/>
      <c r="Q2926" s="130"/>
      <c r="R2926" s="130"/>
      <c r="S2926" s="131"/>
      <c r="T2926" s="131"/>
    </row>
    <row r="2927" spans="13:20" ht="14.25" customHeight="1" x14ac:dyDescent="0.15">
      <c r="M2927" s="123"/>
      <c r="N2927" s="129"/>
      <c r="O2927" s="129"/>
      <c r="P2927" s="130"/>
      <c r="Q2927" s="130"/>
      <c r="R2927" s="130"/>
      <c r="S2927" s="131"/>
      <c r="T2927" s="131"/>
    </row>
    <row r="2928" spans="13:20" ht="14.25" customHeight="1" x14ac:dyDescent="0.15">
      <c r="M2928" s="123"/>
      <c r="N2928" s="129"/>
      <c r="O2928" s="129"/>
      <c r="P2928" s="130"/>
      <c r="Q2928" s="130"/>
      <c r="R2928" s="130"/>
      <c r="S2928" s="131"/>
      <c r="T2928" s="131"/>
    </row>
    <row r="2929" spans="13:20" ht="14.25" customHeight="1" x14ac:dyDescent="0.15">
      <c r="M2929" s="123"/>
      <c r="N2929" s="129"/>
      <c r="O2929" s="129"/>
      <c r="P2929" s="130"/>
      <c r="Q2929" s="130"/>
      <c r="R2929" s="130"/>
      <c r="S2929" s="131"/>
      <c r="T2929" s="131"/>
    </row>
    <row r="2930" spans="13:20" ht="14.25" customHeight="1" x14ac:dyDescent="0.15">
      <c r="M2930" s="123"/>
      <c r="N2930" s="129"/>
      <c r="O2930" s="129"/>
      <c r="P2930" s="130"/>
      <c r="Q2930" s="130"/>
      <c r="R2930" s="130"/>
      <c r="S2930" s="131"/>
      <c r="T2930" s="131"/>
    </row>
    <row r="2931" spans="13:20" ht="14.25" customHeight="1" x14ac:dyDescent="0.15">
      <c r="M2931" s="123"/>
      <c r="N2931" s="129"/>
      <c r="O2931" s="129"/>
      <c r="P2931" s="130"/>
      <c r="Q2931" s="130"/>
      <c r="R2931" s="130"/>
      <c r="S2931" s="131"/>
      <c r="T2931" s="131"/>
    </row>
    <row r="2932" spans="13:20" ht="14.25" customHeight="1" x14ac:dyDescent="0.15">
      <c r="M2932" s="123"/>
      <c r="N2932" s="129"/>
      <c r="O2932" s="129"/>
      <c r="P2932" s="130"/>
      <c r="Q2932" s="130"/>
      <c r="R2932" s="130"/>
      <c r="S2932" s="131"/>
      <c r="T2932" s="131"/>
    </row>
    <row r="2933" spans="13:20" ht="14.25" customHeight="1" x14ac:dyDescent="0.15">
      <c r="M2933" s="123"/>
      <c r="N2933" s="129"/>
      <c r="O2933" s="129"/>
      <c r="P2933" s="130"/>
      <c r="Q2933" s="130"/>
      <c r="R2933" s="130"/>
      <c r="S2933" s="131"/>
      <c r="T2933" s="131"/>
    </row>
    <row r="2934" spans="13:20" ht="14.25" customHeight="1" x14ac:dyDescent="0.15">
      <c r="M2934" s="123"/>
      <c r="N2934" s="129"/>
      <c r="O2934" s="129"/>
      <c r="P2934" s="130"/>
      <c r="Q2934" s="130"/>
      <c r="R2934" s="130"/>
      <c r="S2934" s="131"/>
      <c r="T2934" s="131"/>
    </row>
    <row r="2935" spans="13:20" ht="14.25" customHeight="1" x14ac:dyDescent="0.15">
      <c r="M2935" s="123"/>
      <c r="N2935" s="129"/>
      <c r="O2935" s="129"/>
      <c r="P2935" s="130"/>
      <c r="Q2935" s="130"/>
      <c r="R2935" s="130"/>
      <c r="S2935" s="131"/>
      <c r="T2935" s="131"/>
    </row>
    <row r="2936" spans="13:20" ht="14.25" customHeight="1" x14ac:dyDescent="0.15">
      <c r="M2936" s="123"/>
      <c r="N2936" s="129"/>
      <c r="O2936" s="129"/>
      <c r="P2936" s="130"/>
      <c r="Q2936" s="130"/>
      <c r="R2936" s="130"/>
      <c r="S2936" s="131"/>
      <c r="T2936" s="131"/>
    </row>
    <row r="2937" spans="13:20" ht="14.25" customHeight="1" x14ac:dyDescent="0.15">
      <c r="M2937" s="123"/>
      <c r="N2937" s="129"/>
      <c r="O2937" s="129"/>
      <c r="P2937" s="130"/>
      <c r="Q2937" s="130"/>
      <c r="R2937" s="130"/>
      <c r="S2937" s="131"/>
      <c r="T2937" s="131"/>
    </row>
    <row r="2938" spans="13:20" ht="14.25" customHeight="1" x14ac:dyDescent="0.15">
      <c r="M2938" s="123"/>
      <c r="N2938" s="129"/>
      <c r="O2938" s="129"/>
      <c r="P2938" s="130"/>
      <c r="Q2938" s="130"/>
      <c r="R2938" s="130"/>
      <c r="S2938" s="131"/>
      <c r="T2938" s="131"/>
    </row>
    <row r="2939" spans="13:20" ht="14.25" customHeight="1" x14ac:dyDescent="0.15">
      <c r="M2939" s="123"/>
      <c r="N2939" s="129"/>
      <c r="O2939" s="129"/>
      <c r="P2939" s="130"/>
      <c r="Q2939" s="130"/>
      <c r="R2939" s="130"/>
      <c r="S2939" s="131"/>
      <c r="T2939" s="131"/>
    </row>
    <row r="2940" spans="13:20" ht="14.25" customHeight="1" x14ac:dyDescent="0.15">
      <c r="M2940" s="123"/>
      <c r="N2940" s="129"/>
      <c r="O2940" s="129"/>
      <c r="P2940" s="130"/>
      <c r="Q2940" s="130"/>
      <c r="R2940" s="130"/>
      <c r="S2940" s="131"/>
      <c r="T2940" s="131"/>
    </row>
    <row r="2941" spans="13:20" ht="14.25" customHeight="1" x14ac:dyDescent="0.15">
      <c r="M2941" s="123"/>
      <c r="N2941" s="129"/>
      <c r="O2941" s="129"/>
      <c r="P2941" s="130"/>
      <c r="Q2941" s="130"/>
      <c r="R2941" s="130"/>
      <c r="S2941" s="131"/>
      <c r="T2941" s="131"/>
    </row>
    <row r="2942" spans="13:20" ht="14.25" customHeight="1" x14ac:dyDescent="0.15">
      <c r="M2942" s="123"/>
      <c r="N2942" s="129"/>
      <c r="O2942" s="129"/>
      <c r="P2942" s="130"/>
      <c r="Q2942" s="130"/>
      <c r="R2942" s="130"/>
      <c r="S2942" s="131"/>
      <c r="T2942" s="131"/>
    </row>
    <row r="2943" spans="13:20" ht="14.25" customHeight="1" x14ac:dyDescent="0.15">
      <c r="M2943" s="123"/>
      <c r="N2943" s="129"/>
      <c r="O2943" s="129"/>
      <c r="P2943" s="130"/>
      <c r="Q2943" s="130"/>
      <c r="R2943" s="130"/>
      <c r="S2943" s="131"/>
      <c r="T2943" s="131"/>
    </row>
    <row r="2944" spans="13:20" ht="14.25" customHeight="1" x14ac:dyDescent="0.15">
      <c r="M2944" s="123"/>
      <c r="N2944" s="129"/>
      <c r="O2944" s="129"/>
      <c r="P2944" s="130"/>
      <c r="Q2944" s="130"/>
      <c r="R2944" s="130"/>
      <c r="S2944" s="131"/>
      <c r="T2944" s="131"/>
    </row>
    <row r="2945" spans="13:20" ht="14.25" customHeight="1" x14ac:dyDescent="0.15">
      <c r="M2945" s="123"/>
      <c r="N2945" s="129"/>
      <c r="O2945" s="129"/>
      <c r="P2945" s="130"/>
      <c r="Q2945" s="130"/>
      <c r="R2945" s="130"/>
      <c r="S2945" s="131"/>
      <c r="T2945" s="131"/>
    </row>
    <row r="2946" spans="13:20" ht="14.25" customHeight="1" x14ac:dyDescent="0.15">
      <c r="M2946" s="123"/>
      <c r="N2946" s="129"/>
      <c r="O2946" s="129"/>
      <c r="P2946" s="130"/>
      <c r="Q2946" s="130"/>
      <c r="R2946" s="130"/>
      <c r="S2946" s="131"/>
      <c r="T2946" s="131"/>
    </row>
    <row r="2947" spans="13:20" ht="14.25" customHeight="1" x14ac:dyDescent="0.15">
      <c r="M2947" s="123"/>
      <c r="N2947" s="129"/>
      <c r="O2947" s="129"/>
      <c r="P2947" s="130"/>
      <c r="Q2947" s="130"/>
      <c r="R2947" s="130"/>
      <c r="S2947" s="131"/>
      <c r="T2947" s="131"/>
    </row>
    <row r="2948" spans="13:20" ht="14.25" customHeight="1" x14ac:dyDescent="0.15">
      <c r="M2948" s="123"/>
      <c r="N2948" s="129"/>
      <c r="O2948" s="129"/>
      <c r="P2948" s="130"/>
      <c r="Q2948" s="130"/>
      <c r="R2948" s="130"/>
      <c r="S2948" s="131"/>
      <c r="T2948" s="131"/>
    </row>
    <row r="2949" spans="13:20" ht="14.25" customHeight="1" x14ac:dyDescent="0.15">
      <c r="M2949" s="123"/>
      <c r="N2949" s="129"/>
      <c r="O2949" s="129"/>
      <c r="P2949" s="130"/>
      <c r="Q2949" s="130"/>
      <c r="R2949" s="130"/>
      <c r="S2949" s="131"/>
      <c r="T2949" s="131"/>
    </row>
    <row r="2950" spans="13:20" ht="14.25" customHeight="1" x14ac:dyDescent="0.15">
      <c r="M2950" s="123"/>
      <c r="N2950" s="129"/>
      <c r="O2950" s="129"/>
      <c r="P2950" s="130"/>
      <c r="Q2950" s="130"/>
      <c r="R2950" s="130"/>
      <c r="S2950" s="131"/>
      <c r="T2950" s="131"/>
    </row>
    <row r="2951" spans="13:20" ht="14.25" customHeight="1" x14ac:dyDescent="0.15">
      <c r="M2951" s="123"/>
      <c r="N2951" s="129"/>
      <c r="O2951" s="129"/>
      <c r="P2951" s="130"/>
      <c r="Q2951" s="130"/>
      <c r="R2951" s="130"/>
      <c r="S2951" s="131"/>
      <c r="T2951" s="131"/>
    </row>
    <row r="2952" spans="13:20" ht="14.25" customHeight="1" x14ac:dyDescent="0.15">
      <c r="M2952" s="123"/>
      <c r="N2952" s="129"/>
      <c r="O2952" s="129"/>
      <c r="P2952" s="130"/>
      <c r="Q2952" s="130"/>
      <c r="R2952" s="130"/>
      <c r="S2952" s="131"/>
      <c r="T2952" s="131"/>
    </row>
    <row r="2953" spans="13:20" ht="14.25" customHeight="1" x14ac:dyDescent="0.15">
      <c r="M2953" s="123"/>
      <c r="N2953" s="129"/>
      <c r="O2953" s="129"/>
      <c r="P2953" s="130"/>
      <c r="Q2953" s="130"/>
      <c r="R2953" s="130"/>
      <c r="S2953" s="131"/>
      <c r="T2953" s="131"/>
    </row>
    <row r="2954" spans="13:20" ht="14.25" customHeight="1" x14ac:dyDescent="0.15">
      <c r="M2954" s="123"/>
      <c r="N2954" s="129"/>
      <c r="O2954" s="129"/>
      <c r="P2954" s="130"/>
      <c r="Q2954" s="130"/>
      <c r="R2954" s="130"/>
      <c r="S2954" s="131"/>
      <c r="T2954" s="131"/>
    </row>
    <row r="2955" spans="13:20" ht="14.25" customHeight="1" x14ac:dyDescent="0.15">
      <c r="M2955" s="123"/>
      <c r="N2955" s="129"/>
      <c r="O2955" s="129"/>
      <c r="P2955" s="130"/>
      <c r="Q2955" s="130"/>
      <c r="R2955" s="130"/>
      <c r="S2955" s="131"/>
      <c r="T2955" s="131"/>
    </row>
    <row r="2956" spans="13:20" ht="14.25" customHeight="1" x14ac:dyDescent="0.15">
      <c r="M2956" s="123"/>
      <c r="N2956" s="129"/>
      <c r="O2956" s="129"/>
      <c r="P2956" s="130"/>
      <c r="Q2956" s="130"/>
      <c r="R2956" s="130"/>
      <c r="S2956" s="131"/>
      <c r="T2956" s="131"/>
    </row>
    <row r="2957" spans="13:20" ht="14.25" customHeight="1" x14ac:dyDescent="0.15">
      <c r="M2957" s="123"/>
      <c r="N2957" s="129"/>
      <c r="O2957" s="129"/>
      <c r="P2957" s="130"/>
      <c r="Q2957" s="130"/>
      <c r="R2957" s="130"/>
      <c r="S2957" s="131"/>
      <c r="T2957" s="131"/>
    </row>
    <row r="2958" spans="13:20" ht="14.25" customHeight="1" x14ac:dyDescent="0.15">
      <c r="M2958" s="123"/>
      <c r="N2958" s="129"/>
      <c r="O2958" s="129"/>
      <c r="P2958" s="130"/>
      <c r="Q2958" s="130"/>
      <c r="R2958" s="130"/>
      <c r="S2958" s="131"/>
      <c r="T2958" s="131"/>
    </row>
    <row r="2959" spans="13:20" ht="14.25" customHeight="1" x14ac:dyDescent="0.15">
      <c r="M2959" s="123"/>
      <c r="N2959" s="129"/>
      <c r="O2959" s="129"/>
      <c r="P2959" s="130"/>
      <c r="Q2959" s="130"/>
      <c r="R2959" s="130"/>
      <c r="S2959" s="131"/>
      <c r="T2959" s="131"/>
    </row>
    <row r="2960" spans="13:20" ht="14.25" customHeight="1" x14ac:dyDescent="0.15">
      <c r="M2960" s="123"/>
      <c r="N2960" s="129"/>
      <c r="O2960" s="129"/>
      <c r="P2960" s="130"/>
      <c r="Q2960" s="130"/>
      <c r="R2960" s="130"/>
      <c r="S2960" s="131"/>
      <c r="T2960" s="131"/>
    </row>
    <row r="2961" spans="13:20" ht="14.25" customHeight="1" x14ac:dyDescent="0.15">
      <c r="M2961" s="123"/>
      <c r="N2961" s="129"/>
      <c r="O2961" s="129"/>
      <c r="P2961" s="130"/>
      <c r="Q2961" s="130"/>
      <c r="R2961" s="130"/>
      <c r="S2961" s="131"/>
      <c r="T2961" s="131"/>
    </row>
    <row r="2962" spans="13:20" ht="14.25" customHeight="1" x14ac:dyDescent="0.15">
      <c r="M2962" s="123"/>
      <c r="N2962" s="129"/>
      <c r="O2962" s="129"/>
      <c r="P2962" s="130"/>
      <c r="Q2962" s="130"/>
      <c r="R2962" s="130"/>
      <c r="S2962" s="131"/>
      <c r="T2962" s="131"/>
    </row>
    <row r="2963" spans="13:20" ht="14.25" customHeight="1" x14ac:dyDescent="0.15">
      <c r="M2963" s="123"/>
      <c r="N2963" s="129"/>
      <c r="O2963" s="129"/>
      <c r="P2963" s="130"/>
      <c r="Q2963" s="130"/>
      <c r="R2963" s="130"/>
      <c r="S2963" s="131"/>
      <c r="T2963" s="131"/>
    </row>
    <row r="2964" spans="13:20" ht="14.25" customHeight="1" x14ac:dyDescent="0.15">
      <c r="M2964" s="123"/>
      <c r="N2964" s="129"/>
      <c r="O2964" s="129"/>
      <c r="P2964" s="130"/>
      <c r="Q2964" s="130"/>
      <c r="R2964" s="130"/>
      <c r="S2964" s="131"/>
      <c r="T2964" s="131"/>
    </row>
    <row r="2965" spans="13:20" ht="14.25" customHeight="1" x14ac:dyDescent="0.15">
      <c r="M2965" s="123"/>
      <c r="N2965" s="129"/>
      <c r="O2965" s="129"/>
      <c r="P2965" s="130"/>
      <c r="Q2965" s="130"/>
      <c r="R2965" s="130"/>
      <c r="S2965" s="131"/>
      <c r="T2965" s="131"/>
    </row>
    <row r="2966" spans="13:20" ht="14.25" customHeight="1" x14ac:dyDescent="0.15">
      <c r="M2966" s="123"/>
      <c r="N2966" s="129"/>
      <c r="O2966" s="129"/>
      <c r="P2966" s="130"/>
      <c r="Q2966" s="130"/>
      <c r="R2966" s="130"/>
      <c r="S2966" s="131"/>
      <c r="T2966" s="131"/>
    </row>
    <row r="2967" spans="13:20" ht="14.25" customHeight="1" x14ac:dyDescent="0.15">
      <c r="M2967" s="123"/>
      <c r="N2967" s="129"/>
      <c r="O2967" s="129"/>
      <c r="P2967" s="130"/>
      <c r="Q2967" s="130"/>
      <c r="R2967" s="130"/>
      <c r="S2967" s="131"/>
      <c r="T2967" s="131"/>
    </row>
    <row r="2968" spans="13:20" ht="14.25" customHeight="1" x14ac:dyDescent="0.15">
      <c r="M2968" s="123"/>
      <c r="N2968" s="129"/>
      <c r="O2968" s="129"/>
      <c r="P2968" s="130"/>
      <c r="Q2968" s="130"/>
      <c r="R2968" s="130"/>
      <c r="S2968" s="131"/>
      <c r="T2968" s="131"/>
    </row>
    <row r="2969" spans="13:20" ht="14.25" customHeight="1" x14ac:dyDescent="0.15">
      <c r="M2969" s="123"/>
      <c r="N2969" s="129"/>
      <c r="O2969" s="129"/>
      <c r="P2969" s="130"/>
      <c r="Q2969" s="130"/>
      <c r="R2969" s="130"/>
      <c r="S2969" s="131"/>
      <c r="T2969" s="131"/>
    </row>
    <row r="2970" spans="13:20" ht="14.25" customHeight="1" x14ac:dyDescent="0.15">
      <c r="M2970" s="123"/>
      <c r="N2970" s="129"/>
      <c r="O2970" s="129"/>
      <c r="P2970" s="130"/>
      <c r="Q2970" s="130"/>
      <c r="R2970" s="130"/>
      <c r="S2970" s="131"/>
      <c r="T2970" s="131"/>
    </row>
    <row r="2971" spans="13:20" ht="14.25" customHeight="1" x14ac:dyDescent="0.15">
      <c r="M2971" s="123"/>
      <c r="N2971" s="129"/>
      <c r="O2971" s="129"/>
      <c r="P2971" s="130"/>
      <c r="Q2971" s="130"/>
      <c r="R2971" s="130"/>
      <c r="S2971" s="131"/>
      <c r="T2971" s="131"/>
    </row>
    <row r="2972" spans="13:20" ht="14.25" customHeight="1" x14ac:dyDescent="0.15">
      <c r="M2972" s="123"/>
      <c r="N2972" s="129"/>
      <c r="O2972" s="129"/>
      <c r="P2972" s="130"/>
      <c r="Q2972" s="130"/>
      <c r="R2972" s="130"/>
      <c r="S2972" s="131"/>
      <c r="T2972" s="131"/>
    </row>
    <row r="2973" spans="13:20" ht="14.25" customHeight="1" x14ac:dyDescent="0.15">
      <c r="M2973" s="123"/>
      <c r="N2973" s="129"/>
      <c r="O2973" s="129"/>
      <c r="P2973" s="130"/>
      <c r="Q2973" s="130"/>
      <c r="R2973" s="130"/>
      <c r="S2973" s="131"/>
      <c r="T2973" s="131"/>
    </row>
    <row r="2974" spans="13:20" ht="14.25" customHeight="1" x14ac:dyDescent="0.15">
      <c r="M2974" s="123"/>
      <c r="N2974" s="129"/>
      <c r="O2974" s="129"/>
      <c r="P2974" s="130"/>
      <c r="Q2974" s="130"/>
      <c r="R2974" s="130"/>
      <c r="S2974" s="131"/>
      <c r="T2974" s="131"/>
    </row>
    <row r="2975" spans="13:20" ht="14.25" customHeight="1" x14ac:dyDescent="0.15">
      <c r="M2975" s="123"/>
      <c r="N2975" s="129"/>
      <c r="O2975" s="129"/>
      <c r="P2975" s="130"/>
      <c r="Q2975" s="130"/>
      <c r="R2975" s="130"/>
      <c r="S2975" s="131"/>
      <c r="T2975" s="131"/>
    </row>
    <row r="2976" spans="13:20" ht="14.25" customHeight="1" x14ac:dyDescent="0.15">
      <c r="M2976" s="123"/>
      <c r="N2976" s="129"/>
      <c r="O2976" s="129"/>
      <c r="P2976" s="130"/>
      <c r="Q2976" s="130"/>
      <c r="R2976" s="130"/>
      <c r="S2976" s="131"/>
      <c r="T2976" s="131"/>
    </row>
    <row r="2977" spans="13:20" ht="14.25" customHeight="1" x14ac:dyDescent="0.15">
      <c r="M2977" s="123"/>
      <c r="N2977" s="129"/>
      <c r="O2977" s="129"/>
      <c r="P2977" s="130"/>
      <c r="Q2977" s="130"/>
      <c r="R2977" s="130"/>
      <c r="S2977" s="131"/>
      <c r="T2977" s="131"/>
    </row>
    <row r="2978" spans="13:20" ht="14.25" customHeight="1" x14ac:dyDescent="0.15">
      <c r="M2978" s="123"/>
      <c r="N2978" s="129"/>
      <c r="O2978" s="129"/>
      <c r="P2978" s="130"/>
      <c r="Q2978" s="130"/>
      <c r="R2978" s="130"/>
      <c r="S2978" s="131"/>
      <c r="T2978" s="131"/>
    </row>
    <row r="2979" spans="13:20" ht="14.25" customHeight="1" x14ac:dyDescent="0.15">
      <c r="M2979" s="123"/>
      <c r="N2979" s="129"/>
      <c r="O2979" s="129"/>
      <c r="P2979" s="130"/>
      <c r="Q2979" s="130"/>
      <c r="R2979" s="130"/>
      <c r="S2979" s="131"/>
      <c r="T2979" s="131"/>
    </row>
    <row r="2980" spans="13:20" ht="14.25" customHeight="1" x14ac:dyDescent="0.15">
      <c r="M2980" s="123"/>
      <c r="N2980" s="129"/>
      <c r="O2980" s="129"/>
      <c r="P2980" s="130"/>
      <c r="Q2980" s="130"/>
      <c r="R2980" s="130"/>
      <c r="S2980" s="131"/>
      <c r="T2980" s="131"/>
    </row>
    <row r="2981" spans="13:20" ht="14.25" customHeight="1" x14ac:dyDescent="0.15">
      <c r="M2981" s="123"/>
      <c r="N2981" s="129"/>
      <c r="O2981" s="129"/>
      <c r="P2981" s="130"/>
      <c r="Q2981" s="130"/>
      <c r="R2981" s="130"/>
      <c r="S2981" s="131"/>
      <c r="T2981" s="131"/>
    </row>
    <row r="2982" spans="13:20" ht="14.25" customHeight="1" x14ac:dyDescent="0.15">
      <c r="M2982" s="123"/>
      <c r="N2982" s="129"/>
      <c r="O2982" s="129"/>
      <c r="P2982" s="130"/>
      <c r="Q2982" s="130"/>
      <c r="R2982" s="130"/>
      <c r="S2982" s="131"/>
      <c r="T2982" s="131"/>
    </row>
    <row r="2983" spans="13:20" ht="14.25" customHeight="1" x14ac:dyDescent="0.15">
      <c r="M2983" s="123"/>
      <c r="N2983" s="129"/>
      <c r="O2983" s="129"/>
      <c r="P2983" s="130"/>
      <c r="Q2983" s="130"/>
      <c r="R2983" s="130"/>
      <c r="S2983" s="131"/>
      <c r="T2983" s="131"/>
    </row>
    <row r="2984" spans="13:20" ht="14.25" customHeight="1" x14ac:dyDescent="0.15">
      <c r="M2984" s="123"/>
      <c r="N2984" s="129"/>
      <c r="O2984" s="129"/>
      <c r="P2984" s="130"/>
      <c r="Q2984" s="130"/>
      <c r="R2984" s="130"/>
      <c r="S2984" s="131"/>
      <c r="T2984" s="131"/>
    </row>
    <row r="2985" spans="13:20" ht="14.25" customHeight="1" x14ac:dyDescent="0.15">
      <c r="M2985" s="123"/>
      <c r="N2985" s="129"/>
      <c r="O2985" s="129"/>
      <c r="P2985" s="130"/>
      <c r="Q2985" s="130"/>
      <c r="R2985" s="130"/>
      <c r="S2985" s="131"/>
      <c r="T2985" s="131"/>
    </row>
    <row r="2986" spans="13:20" ht="14.25" customHeight="1" x14ac:dyDescent="0.15">
      <c r="M2986" s="123"/>
      <c r="N2986" s="129"/>
      <c r="O2986" s="129"/>
      <c r="P2986" s="130"/>
      <c r="Q2986" s="130"/>
      <c r="R2986" s="130"/>
      <c r="S2986" s="131"/>
      <c r="T2986" s="131"/>
    </row>
    <row r="2987" spans="13:20" ht="14.25" customHeight="1" x14ac:dyDescent="0.15">
      <c r="M2987" s="123"/>
      <c r="N2987" s="129"/>
      <c r="O2987" s="129"/>
      <c r="P2987" s="130"/>
      <c r="Q2987" s="130"/>
      <c r="R2987" s="130"/>
      <c r="S2987" s="131"/>
      <c r="T2987" s="131"/>
    </row>
    <row r="2988" spans="13:20" ht="14.25" customHeight="1" x14ac:dyDescent="0.15">
      <c r="M2988" s="123"/>
      <c r="N2988" s="129"/>
      <c r="O2988" s="129"/>
      <c r="P2988" s="130"/>
      <c r="Q2988" s="130"/>
      <c r="R2988" s="130"/>
      <c r="S2988" s="131"/>
      <c r="T2988" s="131"/>
    </row>
    <row r="2989" spans="13:20" ht="14.25" customHeight="1" x14ac:dyDescent="0.15">
      <c r="M2989" s="123"/>
      <c r="N2989" s="129"/>
      <c r="O2989" s="129"/>
      <c r="P2989" s="130"/>
      <c r="Q2989" s="130"/>
      <c r="R2989" s="130"/>
      <c r="S2989" s="131"/>
      <c r="T2989" s="131"/>
    </row>
    <row r="2990" spans="13:20" ht="14.25" customHeight="1" x14ac:dyDescent="0.15">
      <c r="M2990" s="123"/>
      <c r="N2990" s="129"/>
      <c r="O2990" s="129"/>
      <c r="P2990" s="130"/>
      <c r="Q2990" s="130"/>
      <c r="R2990" s="130"/>
      <c r="S2990" s="131"/>
      <c r="T2990" s="131"/>
    </row>
    <row r="2991" spans="13:20" ht="14.25" customHeight="1" x14ac:dyDescent="0.15">
      <c r="M2991" s="123"/>
      <c r="N2991" s="129"/>
      <c r="O2991" s="129"/>
      <c r="P2991" s="130"/>
      <c r="Q2991" s="130"/>
      <c r="R2991" s="130"/>
      <c r="S2991" s="131"/>
      <c r="T2991" s="131"/>
    </row>
    <row r="2992" spans="13:20" ht="14.25" customHeight="1" x14ac:dyDescent="0.15">
      <c r="M2992" s="123"/>
      <c r="N2992" s="129"/>
      <c r="O2992" s="129"/>
      <c r="P2992" s="130"/>
      <c r="Q2992" s="130"/>
      <c r="R2992" s="130"/>
      <c r="S2992" s="131"/>
      <c r="T2992" s="131"/>
    </row>
    <row r="2993" spans="13:20" ht="14.25" customHeight="1" x14ac:dyDescent="0.15">
      <c r="M2993" s="123"/>
      <c r="N2993" s="129"/>
      <c r="O2993" s="129"/>
      <c r="P2993" s="130"/>
      <c r="Q2993" s="130"/>
      <c r="R2993" s="130"/>
      <c r="S2993" s="131"/>
      <c r="T2993" s="131"/>
    </row>
    <row r="2994" spans="13:20" ht="14.25" customHeight="1" x14ac:dyDescent="0.15">
      <c r="M2994" s="123"/>
      <c r="N2994" s="129"/>
      <c r="O2994" s="129"/>
      <c r="P2994" s="130"/>
      <c r="Q2994" s="130"/>
      <c r="R2994" s="130"/>
      <c r="S2994" s="131"/>
      <c r="T2994" s="131"/>
    </row>
    <row r="2995" spans="13:20" ht="14.25" customHeight="1" x14ac:dyDescent="0.15">
      <c r="M2995" s="123"/>
      <c r="N2995" s="129"/>
      <c r="O2995" s="129"/>
      <c r="P2995" s="130"/>
      <c r="Q2995" s="130"/>
      <c r="R2995" s="130"/>
      <c r="S2995" s="131"/>
      <c r="T2995" s="131"/>
    </row>
    <row r="2996" spans="13:20" ht="14.25" customHeight="1" x14ac:dyDescent="0.15">
      <c r="M2996" s="123"/>
      <c r="N2996" s="129"/>
      <c r="O2996" s="129"/>
      <c r="P2996" s="130"/>
      <c r="Q2996" s="130"/>
      <c r="R2996" s="130"/>
      <c r="S2996" s="131"/>
      <c r="T2996" s="131"/>
    </row>
    <row r="2997" spans="13:20" ht="14.25" customHeight="1" x14ac:dyDescent="0.15">
      <c r="M2997" s="123"/>
      <c r="N2997" s="129"/>
      <c r="O2997" s="129"/>
      <c r="P2997" s="130"/>
      <c r="Q2997" s="130"/>
      <c r="R2997" s="130"/>
      <c r="S2997" s="131"/>
      <c r="T2997" s="131"/>
    </row>
    <row r="2998" spans="13:20" ht="14.25" customHeight="1" x14ac:dyDescent="0.15">
      <c r="M2998" s="123"/>
      <c r="N2998" s="129"/>
      <c r="O2998" s="129"/>
      <c r="P2998" s="130"/>
      <c r="Q2998" s="130"/>
      <c r="R2998" s="130"/>
      <c r="S2998" s="131"/>
      <c r="T2998" s="131"/>
    </row>
    <row r="2999" spans="13:20" ht="14.25" customHeight="1" x14ac:dyDescent="0.15">
      <c r="M2999" s="123"/>
      <c r="N2999" s="129"/>
      <c r="O2999" s="129"/>
      <c r="P2999" s="130"/>
      <c r="Q2999" s="130"/>
      <c r="R2999" s="130"/>
      <c r="S2999" s="131"/>
      <c r="T2999" s="131"/>
    </row>
    <row r="3000" spans="13:20" ht="14.25" customHeight="1" x14ac:dyDescent="0.15">
      <c r="M3000" s="123"/>
      <c r="N3000" s="129"/>
      <c r="O3000" s="129"/>
      <c r="P3000" s="130"/>
      <c r="Q3000" s="130"/>
      <c r="R3000" s="130"/>
      <c r="S3000" s="131"/>
      <c r="T3000" s="131"/>
    </row>
    <row r="3001" spans="13:20" ht="14.25" customHeight="1" x14ac:dyDescent="0.15">
      <c r="M3001" s="123"/>
      <c r="N3001" s="129"/>
      <c r="O3001" s="129"/>
      <c r="P3001" s="130"/>
      <c r="Q3001" s="130"/>
      <c r="R3001" s="130"/>
      <c r="S3001" s="131"/>
      <c r="T3001" s="131"/>
    </row>
    <row r="3002" spans="13:20" ht="14.25" customHeight="1" x14ac:dyDescent="0.15">
      <c r="M3002" s="123"/>
      <c r="N3002" s="129"/>
      <c r="O3002" s="129"/>
      <c r="P3002" s="130"/>
      <c r="Q3002" s="130"/>
      <c r="R3002" s="130"/>
      <c r="S3002" s="131"/>
      <c r="T3002" s="131"/>
    </row>
    <row r="3003" spans="13:20" ht="14.25" customHeight="1" x14ac:dyDescent="0.15">
      <c r="M3003" s="123"/>
      <c r="N3003" s="129"/>
      <c r="O3003" s="129"/>
      <c r="P3003" s="130"/>
      <c r="Q3003" s="130"/>
      <c r="R3003" s="130"/>
      <c r="S3003" s="131"/>
      <c r="T3003" s="131"/>
    </row>
    <row r="3004" spans="13:20" ht="14.25" customHeight="1" x14ac:dyDescent="0.15">
      <c r="M3004" s="123"/>
      <c r="N3004" s="129"/>
      <c r="O3004" s="129"/>
      <c r="P3004" s="130"/>
      <c r="Q3004" s="130"/>
      <c r="R3004" s="130"/>
      <c r="S3004" s="131"/>
      <c r="T3004" s="131"/>
    </row>
    <row r="3005" spans="13:20" ht="14.25" customHeight="1" x14ac:dyDescent="0.15">
      <c r="M3005" s="123"/>
      <c r="N3005" s="129"/>
      <c r="O3005" s="129"/>
      <c r="P3005" s="130"/>
      <c r="Q3005" s="130"/>
      <c r="R3005" s="130"/>
      <c r="S3005" s="131"/>
      <c r="T3005" s="131"/>
    </row>
    <row r="3006" spans="13:20" ht="14.25" customHeight="1" x14ac:dyDescent="0.15">
      <c r="M3006" s="123"/>
      <c r="N3006" s="129"/>
      <c r="O3006" s="129"/>
      <c r="P3006" s="130"/>
      <c r="Q3006" s="130"/>
      <c r="R3006" s="130"/>
      <c r="S3006" s="131"/>
      <c r="T3006" s="131"/>
    </row>
    <row r="3007" spans="13:20" ht="14.25" customHeight="1" x14ac:dyDescent="0.15">
      <c r="M3007" s="123"/>
      <c r="N3007" s="129"/>
      <c r="O3007" s="129"/>
      <c r="P3007" s="130"/>
      <c r="Q3007" s="130"/>
      <c r="R3007" s="130"/>
      <c r="S3007" s="131"/>
      <c r="T3007" s="131"/>
    </row>
    <row r="3008" spans="13:20" ht="14.25" customHeight="1" x14ac:dyDescent="0.15">
      <c r="M3008" s="123"/>
      <c r="N3008" s="129"/>
      <c r="O3008" s="129"/>
      <c r="P3008" s="130"/>
      <c r="Q3008" s="130"/>
      <c r="R3008" s="130"/>
      <c r="S3008" s="131"/>
      <c r="T3008" s="131"/>
    </row>
    <row r="3009" spans="13:20" ht="14.25" customHeight="1" x14ac:dyDescent="0.15">
      <c r="M3009" s="123"/>
      <c r="N3009" s="129"/>
      <c r="O3009" s="129"/>
      <c r="P3009" s="130"/>
      <c r="Q3009" s="130"/>
      <c r="R3009" s="130"/>
      <c r="S3009" s="131"/>
      <c r="T3009" s="131"/>
    </row>
    <row r="3010" spans="13:20" ht="14.25" customHeight="1" x14ac:dyDescent="0.15">
      <c r="M3010" s="123"/>
      <c r="N3010" s="129"/>
      <c r="O3010" s="129"/>
      <c r="P3010" s="130"/>
      <c r="Q3010" s="130"/>
      <c r="R3010" s="130"/>
      <c r="S3010" s="131"/>
      <c r="T3010" s="131"/>
    </row>
    <row r="3011" spans="13:20" ht="14.25" customHeight="1" x14ac:dyDescent="0.15">
      <c r="M3011" s="123"/>
      <c r="N3011" s="129"/>
      <c r="O3011" s="129"/>
      <c r="P3011" s="130"/>
      <c r="Q3011" s="130"/>
      <c r="R3011" s="130"/>
      <c r="S3011" s="131"/>
      <c r="T3011" s="131"/>
    </row>
    <row r="3012" spans="13:20" ht="14.25" customHeight="1" x14ac:dyDescent="0.15">
      <c r="M3012" s="123"/>
      <c r="N3012" s="129"/>
      <c r="O3012" s="129"/>
      <c r="P3012" s="130"/>
      <c r="Q3012" s="130"/>
      <c r="R3012" s="130"/>
      <c r="S3012" s="131"/>
      <c r="T3012" s="131"/>
    </row>
    <row r="3013" spans="13:20" ht="14.25" customHeight="1" x14ac:dyDescent="0.15">
      <c r="M3013" s="123"/>
      <c r="N3013" s="129"/>
      <c r="O3013" s="129"/>
      <c r="P3013" s="130"/>
      <c r="Q3013" s="130"/>
      <c r="R3013" s="130"/>
      <c r="S3013" s="131"/>
      <c r="T3013" s="131"/>
    </row>
    <row r="3014" spans="13:20" ht="14.25" customHeight="1" x14ac:dyDescent="0.15">
      <c r="M3014" s="123"/>
      <c r="N3014" s="129"/>
      <c r="O3014" s="129"/>
      <c r="P3014" s="130"/>
      <c r="Q3014" s="130"/>
      <c r="R3014" s="130"/>
      <c r="S3014" s="131"/>
      <c r="T3014" s="131"/>
    </row>
    <row r="3015" spans="13:20" ht="14.25" customHeight="1" x14ac:dyDescent="0.15">
      <c r="M3015" s="123"/>
      <c r="N3015" s="129"/>
      <c r="O3015" s="129"/>
      <c r="P3015" s="130"/>
      <c r="Q3015" s="130"/>
      <c r="R3015" s="130"/>
      <c r="S3015" s="131"/>
      <c r="T3015" s="131"/>
    </row>
    <row r="3016" spans="13:20" ht="14.25" customHeight="1" x14ac:dyDescent="0.15">
      <c r="M3016" s="123"/>
      <c r="N3016" s="129"/>
      <c r="O3016" s="129"/>
      <c r="P3016" s="130"/>
      <c r="Q3016" s="130"/>
      <c r="R3016" s="130"/>
      <c r="S3016" s="131"/>
      <c r="T3016" s="131"/>
    </row>
    <row r="3017" spans="13:20" ht="14.25" customHeight="1" x14ac:dyDescent="0.15">
      <c r="M3017" s="123"/>
      <c r="N3017" s="129"/>
      <c r="O3017" s="129"/>
      <c r="P3017" s="130"/>
      <c r="Q3017" s="130"/>
      <c r="R3017" s="130"/>
      <c r="S3017" s="131"/>
      <c r="T3017" s="131"/>
    </row>
    <row r="3018" spans="13:20" ht="14.25" customHeight="1" x14ac:dyDescent="0.15">
      <c r="M3018" s="123"/>
      <c r="N3018" s="129"/>
      <c r="O3018" s="129"/>
      <c r="P3018" s="130"/>
      <c r="Q3018" s="130"/>
      <c r="R3018" s="130"/>
      <c r="S3018" s="131"/>
      <c r="T3018" s="131"/>
    </row>
    <row r="3019" spans="13:20" ht="14.25" customHeight="1" x14ac:dyDescent="0.15">
      <c r="M3019" s="123"/>
      <c r="N3019" s="129"/>
      <c r="O3019" s="129"/>
      <c r="P3019" s="130"/>
      <c r="Q3019" s="130"/>
      <c r="R3019" s="130"/>
      <c r="S3019" s="131"/>
      <c r="T3019" s="131"/>
    </row>
    <row r="3020" spans="13:20" ht="14.25" customHeight="1" x14ac:dyDescent="0.15">
      <c r="M3020" s="123"/>
      <c r="N3020" s="129"/>
      <c r="O3020" s="129"/>
      <c r="P3020" s="130"/>
      <c r="Q3020" s="130"/>
      <c r="R3020" s="130"/>
      <c r="S3020" s="131"/>
      <c r="T3020" s="131"/>
    </row>
    <row r="3021" spans="13:20" ht="14.25" customHeight="1" x14ac:dyDescent="0.15">
      <c r="M3021" s="123"/>
      <c r="N3021" s="129"/>
      <c r="O3021" s="129"/>
      <c r="P3021" s="130"/>
      <c r="Q3021" s="130"/>
      <c r="R3021" s="130"/>
      <c r="S3021" s="131"/>
      <c r="T3021" s="131"/>
    </row>
    <row r="3022" spans="13:20" ht="14.25" customHeight="1" x14ac:dyDescent="0.15">
      <c r="M3022" s="123"/>
      <c r="N3022" s="129"/>
      <c r="O3022" s="129"/>
      <c r="P3022" s="130"/>
      <c r="Q3022" s="130"/>
      <c r="R3022" s="130"/>
      <c r="S3022" s="131"/>
      <c r="T3022" s="131"/>
    </row>
    <row r="3023" spans="13:20" ht="14.25" customHeight="1" x14ac:dyDescent="0.15">
      <c r="M3023" s="123"/>
      <c r="N3023" s="129"/>
      <c r="O3023" s="129"/>
      <c r="P3023" s="130"/>
      <c r="Q3023" s="130"/>
      <c r="R3023" s="130"/>
      <c r="S3023" s="131"/>
      <c r="T3023" s="131"/>
    </row>
    <row r="3024" spans="13:20" ht="14.25" customHeight="1" x14ac:dyDescent="0.15">
      <c r="M3024" s="123"/>
      <c r="N3024" s="129"/>
      <c r="O3024" s="129"/>
      <c r="P3024" s="130"/>
      <c r="Q3024" s="130"/>
      <c r="R3024" s="130"/>
      <c r="S3024" s="131"/>
      <c r="T3024" s="131"/>
    </row>
    <row r="3025" spans="13:20" ht="14.25" customHeight="1" x14ac:dyDescent="0.15">
      <c r="M3025" s="123"/>
      <c r="N3025" s="129"/>
      <c r="O3025" s="129"/>
      <c r="P3025" s="130"/>
      <c r="Q3025" s="130"/>
      <c r="R3025" s="130"/>
      <c r="S3025" s="131"/>
      <c r="T3025" s="131"/>
    </row>
    <row r="3026" spans="13:20" ht="14.25" customHeight="1" x14ac:dyDescent="0.15">
      <c r="M3026" s="123"/>
      <c r="N3026" s="129"/>
      <c r="O3026" s="129"/>
      <c r="P3026" s="130"/>
      <c r="Q3026" s="130"/>
      <c r="R3026" s="130"/>
      <c r="S3026" s="131"/>
      <c r="T3026" s="131"/>
    </row>
    <row r="3027" spans="13:20" ht="14.25" customHeight="1" x14ac:dyDescent="0.15">
      <c r="M3027" s="123"/>
      <c r="N3027" s="129"/>
      <c r="O3027" s="129"/>
      <c r="P3027" s="130"/>
      <c r="Q3027" s="130"/>
      <c r="R3027" s="130"/>
      <c r="S3027" s="131"/>
      <c r="T3027" s="131"/>
    </row>
    <row r="3028" spans="13:20" ht="14.25" customHeight="1" x14ac:dyDescent="0.15">
      <c r="M3028" s="123"/>
      <c r="N3028" s="129"/>
      <c r="O3028" s="129"/>
      <c r="P3028" s="130"/>
      <c r="Q3028" s="130"/>
      <c r="R3028" s="130"/>
      <c r="S3028" s="131"/>
      <c r="T3028" s="131"/>
    </row>
    <row r="3029" spans="13:20" ht="14.25" customHeight="1" x14ac:dyDescent="0.15">
      <c r="M3029" s="123"/>
      <c r="N3029" s="129"/>
      <c r="O3029" s="129"/>
      <c r="P3029" s="130"/>
      <c r="Q3029" s="130"/>
      <c r="R3029" s="130"/>
      <c r="S3029" s="131"/>
      <c r="T3029" s="131"/>
    </row>
    <row r="3030" spans="13:20" ht="14.25" customHeight="1" x14ac:dyDescent="0.15">
      <c r="M3030" s="123"/>
      <c r="N3030" s="129"/>
      <c r="O3030" s="129"/>
      <c r="P3030" s="130"/>
      <c r="Q3030" s="130"/>
      <c r="R3030" s="130"/>
      <c r="S3030" s="131"/>
      <c r="T3030" s="131"/>
    </row>
    <row r="3031" spans="13:20" ht="14.25" customHeight="1" x14ac:dyDescent="0.15">
      <c r="M3031" s="123"/>
      <c r="N3031" s="129"/>
      <c r="O3031" s="129"/>
      <c r="P3031" s="130"/>
      <c r="Q3031" s="130"/>
      <c r="R3031" s="130"/>
      <c r="S3031" s="131"/>
      <c r="T3031" s="131"/>
    </row>
    <row r="3032" spans="13:20" ht="14.25" customHeight="1" x14ac:dyDescent="0.15">
      <c r="M3032" s="123"/>
      <c r="N3032" s="129"/>
      <c r="O3032" s="129"/>
      <c r="P3032" s="130"/>
      <c r="Q3032" s="130"/>
      <c r="R3032" s="130"/>
      <c r="S3032" s="131"/>
      <c r="T3032" s="131"/>
    </row>
    <row r="3033" spans="13:20" ht="14.25" customHeight="1" x14ac:dyDescent="0.15">
      <c r="M3033" s="123"/>
      <c r="N3033" s="129"/>
      <c r="O3033" s="129"/>
      <c r="P3033" s="130"/>
      <c r="Q3033" s="130"/>
      <c r="R3033" s="130"/>
      <c r="S3033" s="131"/>
      <c r="T3033" s="131"/>
    </row>
    <row r="3034" spans="13:20" ht="14.25" customHeight="1" x14ac:dyDescent="0.15">
      <c r="M3034" s="123"/>
      <c r="N3034" s="129"/>
      <c r="O3034" s="129"/>
      <c r="P3034" s="130"/>
      <c r="Q3034" s="130"/>
      <c r="R3034" s="130"/>
      <c r="S3034" s="131"/>
      <c r="T3034" s="131"/>
    </row>
    <row r="3035" spans="13:20" ht="14.25" customHeight="1" x14ac:dyDescent="0.15">
      <c r="M3035" s="123"/>
      <c r="N3035" s="129"/>
      <c r="O3035" s="129"/>
      <c r="P3035" s="130"/>
      <c r="Q3035" s="130"/>
      <c r="R3035" s="130"/>
      <c r="S3035" s="131"/>
      <c r="T3035" s="131"/>
    </row>
    <row r="3036" spans="13:20" ht="14.25" customHeight="1" x14ac:dyDescent="0.15">
      <c r="M3036" s="123"/>
      <c r="N3036" s="129"/>
      <c r="O3036" s="129"/>
      <c r="P3036" s="130"/>
      <c r="Q3036" s="130"/>
      <c r="R3036" s="130"/>
      <c r="S3036" s="131"/>
      <c r="T3036" s="131"/>
    </row>
    <row r="3037" spans="13:20" ht="14.25" customHeight="1" x14ac:dyDescent="0.15">
      <c r="M3037" s="123"/>
      <c r="N3037" s="129"/>
      <c r="O3037" s="129"/>
      <c r="P3037" s="130"/>
      <c r="Q3037" s="130"/>
      <c r="R3037" s="130"/>
      <c r="S3037" s="131"/>
      <c r="T3037" s="131"/>
    </row>
    <row r="3038" spans="13:20" ht="14.25" customHeight="1" x14ac:dyDescent="0.15">
      <c r="M3038" s="123"/>
      <c r="N3038" s="129"/>
      <c r="O3038" s="129"/>
      <c r="P3038" s="130"/>
      <c r="Q3038" s="130"/>
      <c r="R3038" s="130"/>
      <c r="S3038" s="131"/>
      <c r="T3038" s="131"/>
    </row>
    <row r="3039" spans="13:20" ht="14.25" customHeight="1" x14ac:dyDescent="0.15">
      <c r="M3039" s="123"/>
      <c r="N3039" s="129"/>
      <c r="O3039" s="129"/>
      <c r="P3039" s="130"/>
      <c r="Q3039" s="130"/>
      <c r="R3039" s="130"/>
      <c r="S3039" s="131"/>
      <c r="T3039" s="131"/>
    </row>
    <row r="3040" spans="13:20" ht="14.25" customHeight="1" x14ac:dyDescent="0.15">
      <c r="M3040" s="123"/>
      <c r="N3040" s="129"/>
      <c r="O3040" s="129"/>
      <c r="P3040" s="130"/>
      <c r="Q3040" s="130"/>
      <c r="R3040" s="130"/>
      <c r="S3040" s="131"/>
      <c r="T3040" s="131"/>
    </row>
    <row r="3041" spans="13:20" ht="14.25" customHeight="1" x14ac:dyDescent="0.15">
      <c r="M3041" s="123"/>
      <c r="N3041" s="129"/>
      <c r="O3041" s="129"/>
      <c r="P3041" s="130"/>
      <c r="Q3041" s="130"/>
      <c r="R3041" s="130"/>
      <c r="S3041" s="131"/>
      <c r="T3041" s="131"/>
    </row>
    <row r="3042" spans="13:20" ht="14.25" customHeight="1" x14ac:dyDescent="0.15">
      <c r="M3042" s="123"/>
      <c r="N3042" s="129"/>
      <c r="O3042" s="129"/>
      <c r="P3042" s="130"/>
      <c r="Q3042" s="130"/>
      <c r="R3042" s="130"/>
      <c r="S3042" s="131"/>
      <c r="T3042" s="131"/>
    </row>
    <row r="3043" spans="13:20" ht="14.25" customHeight="1" x14ac:dyDescent="0.15">
      <c r="M3043" s="123"/>
      <c r="N3043" s="129"/>
      <c r="O3043" s="129"/>
      <c r="P3043" s="130"/>
      <c r="Q3043" s="130"/>
      <c r="R3043" s="130"/>
      <c r="S3043" s="131"/>
      <c r="T3043" s="131"/>
    </row>
    <row r="3044" spans="13:20" ht="14.25" customHeight="1" x14ac:dyDescent="0.15">
      <c r="M3044" s="123"/>
      <c r="N3044" s="129"/>
      <c r="O3044" s="129"/>
      <c r="P3044" s="130"/>
      <c r="Q3044" s="130"/>
      <c r="R3044" s="130"/>
      <c r="S3044" s="131"/>
      <c r="T3044" s="131"/>
    </row>
    <row r="3045" spans="13:20" ht="14.25" customHeight="1" x14ac:dyDescent="0.15">
      <c r="M3045" s="123"/>
      <c r="N3045" s="129"/>
      <c r="O3045" s="129"/>
      <c r="P3045" s="130"/>
      <c r="Q3045" s="130"/>
      <c r="R3045" s="130"/>
      <c r="S3045" s="131"/>
      <c r="T3045" s="131"/>
    </row>
    <row r="3046" spans="13:20" ht="14.25" customHeight="1" x14ac:dyDescent="0.15">
      <c r="M3046" s="123"/>
      <c r="N3046" s="129"/>
      <c r="O3046" s="129"/>
      <c r="P3046" s="130"/>
      <c r="Q3046" s="130"/>
      <c r="R3046" s="130"/>
      <c r="S3046" s="131"/>
      <c r="T3046" s="131"/>
    </row>
    <row r="3047" spans="13:20" ht="14.25" customHeight="1" x14ac:dyDescent="0.15">
      <c r="M3047" s="123"/>
      <c r="N3047" s="129"/>
      <c r="O3047" s="129"/>
      <c r="P3047" s="130"/>
      <c r="Q3047" s="130"/>
      <c r="R3047" s="130"/>
      <c r="S3047" s="131"/>
      <c r="T3047" s="131"/>
    </row>
    <row r="3048" spans="13:20" ht="14.25" customHeight="1" x14ac:dyDescent="0.15">
      <c r="M3048" s="123"/>
      <c r="N3048" s="129"/>
      <c r="O3048" s="129"/>
      <c r="P3048" s="130"/>
      <c r="Q3048" s="130"/>
      <c r="R3048" s="130"/>
      <c r="S3048" s="131"/>
      <c r="T3048" s="131"/>
    </row>
    <row r="3049" spans="13:20" ht="14.25" customHeight="1" x14ac:dyDescent="0.15">
      <c r="M3049" s="123"/>
      <c r="N3049" s="129"/>
      <c r="O3049" s="129"/>
      <c r="P3049" s="130"/>
      <c r="Q3049" s="130"/>
      <c r="R3049" s="130"/>
      <c r="S3049" s="131"/>
      <c r="T3049" s="131"/>
    </row>
    <row r="3050" spans="13:20" ht="14.25" customHeight="1" x14ac:dyDescent="0.15">
      <c r="M3050" s="123"/>
      <c r="N3050" s="129"/>
      <c r="O3050" s="129"/>
      <c r="P3050" s="130"/>
      <c r="Q3050" s="130"/>
      <c r="R3050" s="130"/>
      <c r="S3050" s="131"/>
      <c r="T3050" s="131"/>
    </row>
    <row r="3051" spans="13:20" ht="14.25" customHeight="1" x14ac:dyDescent="0.15">
      <c r="M3051" s="123"/>
      <c r="N3051" s="129"/>
      <c r="O3051" s="129"/>
      <c r="P3051" s="130"/>
      <c r="Q3051" s="130"/>
      <c r="R3051" s="130"/>
      <c r="S3051" s="131"/>
      <c r="T3051" s="131"/>
    </row>
    <row r="3052" spans="13:20" ht="14.25" customHeight="1" x14ac:dyDescent="0.15">
      <c r="M3052" s="123"/>
      <c r="N3052" s="129"/>
      <c r="O3052" s="129"/>
      <c r="P3052" s="130"/>
      <c r="Q3052" s="130"/>
      <c r="R3052" s="130"/>
      <c r="S3052" s="131"/>
      <c r="T3052" s="131"/>
    </row>
    <row r="3053" spans="13:20" ht="14.25" customHeight="1" x14ac:dyDescent="0.15">
      <c r="M3053" s="123"/>
      <c r="N3053" s="129"/>
      <c r="O3053" s="129"/>
      <c r="P3053" s="130"/>
      <c r="Q3053" s="130"/>
      <c r="R3053" s="130"/>
      <c r="S3053" s="131"/>
      <c r="T3053" s="131"/>
    </row>
    <row r="3054" spans="13:20" ht="14.25" customHeight="1" x14ac:dyDescent="0.15">
      <c r="M3054" s="123"/>
      <c r="N3054" s="129"/>
      <c r="O3054" s="129"/>
      <c r="P3054" s="130"/>
      <c r="Q3054" s="130"/>
      <c r="R3054" s="130"/>
      <c r="S3054" s="131"/>
      <c r="T3054" s="131"/>
    </row>
    <row r="3055" spans="13:20" ht="14.25" customHeight="1" x14ac:dyDescent="0.15">
      <c r="M3055" s="123"/>
      <c r="N3055" s="129"/>
      <c r="O3055" s="129"/>
      <c r="P3055" s="130"/>
      <c r="Q3055" s="130"/>
      <c r="R3055" s="130"/>
      <c r="S3055" s="131"/>
      <c r="T3055" s="131"/>
    </row>
    <row r="3056" spans="13:20" ht="14.25" customHeight="1" x14ac:dyDescent="0.15">
      <c r="M3056" s="123"/>
      <c r="N3056" s="129"/>
      <c r="O3056" s="129"/>
      <c r="P3056" s="130"/>
      <c r="Q3056" s="130"/>
      <c r="R3056" s="130"/>
      <c r="S3056" s="131"/>
      <c r="T3056" s="131"/>
    </row>
    <row r="3057" spans="13:20" ht="14.25" customHeight="1" x14ac:dyDescent="0.15">
      <c r="M3057" s="123"/>
      <c r="N3057" s="129"/>
      <c r="O3057" s="129"/>
      <c r="P3057" s="130"/>
      <c r="Q3057" s="130"/>
      <c r="R3057" s="130"/>
      <c r="S3057" s="131"/>
      <c r="T3057" s="131"/>
    </row>
    <row r="3058" spans="13:20" ht="14.25" customHeight="1" x14ac:dyDescent="0.15">
      <c r="M3058" s="123"/>
      <c r="N3058" s="129"/>
      <c r="O3058" s="129"/>
      <c r="P3058" s="130"/>
      <c r="Q3058" s="130"/>
      <c r="R3058" s="130"/>
      <c r="S3058" s="131"/>
      <c r="T3058" s="131"/>
    </row>
    <row r="3059" spans="13:20" ht="14.25" customHeight="1" x14ac:dyDescent="0.15">
      <c r="M3059" s="123"/>
      <c r="N3059" s="129"/>
      <c r="O3059" s="129"/>
      <c r="P3059" s="130"/>
      <c r="Q3059" s="130"/>
      <c r="R3059" s="130"/>
      <c r="S3059" s="131"/>
      <c r="T3059" s="131"/>
    </row>
    <row r="3060" spans="13:20" ht="14.25" customHeight="1" x14ac:dyDescent="0.15">
      <c r="M3060" s="123"/>
      <c r="N3060" s="129"/>
      <c r="O3060" s="129"/>
      <c r="P3060" s="130"/>
      <c r="Q3060" s="130"/>
      <c r="R3060" s="130"/>
      <c r="S3060" s="131"/>
      <c r="T3060" s="131"/>
    </row>
    <row r="3061" spans="13:20" ht="14.25" customHeight="1" x14ac:dyDescent="0.15">
      <c r="M3061" s="123"/>
      <c r="N3061" s="129"/>
      <c r="O3061" s="129"/>
      <c r="P3061" s="130"/>
      <c r="Q3061" s="130"/>
      <c r="R3061" s="130"/>
      <c r="S3061" s="131"/>
      <c r="T3061" s="131"/>
    </row>
    <row r="3062" spans="13:20" ht="14.25" customHeight="1" x14ac:dyDescent="0.15">
      <c r="M3062" s="123"/>
      <c r="N3062" s="129"/>
      <c r="O3062" s="129"/>
      <c r="P3062" s="130"/>
      <c r="Q3062" s="130"/>
      <c r="R3062" s="130"/>
      <c r="S3062" s="131"/>
      <c r="T3062" s="131"/>
    </row>
    <row r="3063" spans="13:20" ht="14.25" customHeight="1" x14ac:dyDescent="0.15">
      <c r="M3063" s="123"/>
      <c r="N3063" s="129"/>
      <c r="O3063" s="129"/>
      <c r="P3063" s="130"/>
      <c r="Q3063" s="130"/>
      <c r="R3063" s="130"/>
      <c r="S3063" s="131"/>
      <c r="T3063" s="131"/>
    </row>
    <row r="3064" spans="13:20" ht="14.25" customHeight="1" x14ac:dyDescent="0.15">
      <c r="M3064" s="123"/>
      <c r="N3064" s="129"/>
      <c r="O3064" s="129"/>
      <c r="P3064" s="130"/>
      <c r="Q3064" s="130"/>
      <c r="R3064" s="130"/>
      <c r="S3064" s="131"/>
      <c r="T3064" s="131"/>
    </row>
    <row r="3065" spans="13:20" ht="14.25" customHeight="1" x14ac:dyDescent="0.15">
      <c r="M3065" s="123"/>
      <c r="N3065" s="129"/>
      <c r="O3065" s="129"/>
      <c r="P3065" s="130"/>
      <c r="Q3065" s="130"/>
      <c r="R3065" s="130"/>
      <c r="S3065" s="131"/>
      <c r="T3065" s="131"/>
    </row>
    <row r="3066" spans="13:20" ht="14.25" customHeight="1" x14ac:dyDescent="0.15">
      <c r="M3066" s="123"/>
      <c r="N3066" s="129"/>
      <c r="O3066" s="129"/>
      <c r="P3066" s="130"/>
      <c r="Q3066" s="130"/>
      <c r="R3066" s="130"/>
      <c r="S3066" s="131"/>
      <c r="T3066" s="131"/>
    </row>
    <row r="3067" spans="13:20" ht="14.25" customHeight="1" x14ac:dyDescent="0.15">
      <c r="M3067" s="123"/>
      <c r="N3067" s="129"/>
      <c r="O3067" s="129"/>
      <c r="P3067" s="130"/>
      <c r="Q3067" s="130"/>
      <c r="R3067" s="130"/>
      <c r="S3067" s="131"/>
      <c r="T3067" s="131"/>
    </row>
    <row r="3068" spans="13:20" ht="14.25" customHeight="1" x14ac:dyDescent="0.15">
      <c r="M3068" s="123"/>
      <c r="N3068" s="129"/>
      <c r="O3068" s="129"/>
      <c r="P3068" s="130"/>
      <c r="Q3068" s="130"/>
      <c r="R3068" s="130"/>
      <c r="S3068" s="131"/>
      <c r="T3068" s="131"/>
    </row>
    <row r="3069" spans="13:20" ht="14.25" customHeight="1" x14ac:dyDescent="0.15">
      <c r="M3069" s="123"/>
      <c r="N3069" s="129"/>
      <c r="O3069" s="129"/>
      <c r="P3069" s="130"/>
      <c r="Q3069" s="130"/>
      <c r="R3069" s="130"/>
      <c r="S3069" s="131"/>
      <c r="T3069" s="131"/>
    </row>
    <row r="3070" spans="13:20" ht="14.25" customHeight="1" x14ac:dyDescent="0.15">
      <c r="M3070" s="123"/>
      <c r="N3070" s="129"/>
      <c r="O3070" s="129"/>
      <c r="P3070" s="130"/>
      <c r="Q3070" s="130"/>
      <c r="R3070" s="130"/>
      <c r="S3070" s="131"/>
      <c r="T3070" s="131"/>
    </row>
    <row r="3071" spans="13:20" ht="14.25" customHeight="1" x14ac:dyDescent="0.15">
      <c r="M3071" s="123"/>
      <c r="N3071" s="129"/>
      <c r="O3071" s="129"/>
      <c r="P3071" s="130"/>
      <c r="Q3071" s="130"/>
      <c r="R3071" s="130"/>
      <c r="S3071" s="131"/>
      <c r="T3071" s="131"/>
    </row>
    <row r="3072" spans="13:20" ht="14.25" customHeight="1" x14ac:dyDescent="0.15">
      <c r="M3072" s="123"/>
      <c r="N3072" s="129"/>
      <c r="O3072" s="129"/>
      <c r="P3072" s="130"/>
      <c r="Q3072" s="130"/>
      <c r="R3072" s="130"/>
      <c r="S3072" s="131"/>
      <c r="T3072" s="131"/>
    </row>
    <row r="3073" spans="13:20" ht="14.25" customHeight="1" x14ac:dyDescent="0.15">
      <c r="M3073" s="123"/>
      <c r="N3073" s="129"/>
      <c r="O3073" s="129"/>
      <c r="P3073" s="130"/>
      <c r="Q3073" s="130"/>
      <c r="R3073" s="130"/>
      <c r="S3073" s="131"/>
      <c r="T3073" s="131"/>
    </row>
    <row r="3074" spans="13:20" ht="14.25" customHeight="1" x14ac:dyDescent="0.15">
      <c r="M3074" s="123"/>
      <c r="N3074" s="129"/>
      <c r="O3074" s="129"/>
      <c r="P3074" s="130"/>
      <c r="Q3074" s="130"/>
      <c r="R3074" s="130"/>
      <c r="S3074" s="131"/>
      <c r="T3074" s="131"/>
    </row>
    <row r="3075" spans="13:20" ht="14.25" customHeight="1" x14ac:dyDescent="0.15">
      <c r="M3075" s="123"/>
      <c r="N3075" s="129"/>
      <c r="O3075" s="129"/>
      <c r="P3075" s="130"/>
      <c r="Q3075" s="130"/>
      <c r="R3075" s="130"/>
      <c r="S3075" s="131"/>
      <c r="T3075" s="131"/>
    </row>
    <row r="3076" spans="13:20" ht="14.25" customHeight="1" x14ac:dyDescent="0.15">
      <c r="M3076" s="123"/>
      <c r="N3076" s="129"/>
      <c r="O3076" s="129"/>
      <c r="P3076" s="130"/>
      <c r="Q3076" s="130"/>
      <c r="R3076" s="130"/>
      <c r="S3076" s="131"/>
      <c r="T3076" s="131"/>
    </row>
    <row r="3077" spans="13:20" ht="14.25" customHeight="1" x14ac:dyDescent="0.15">
      <c r="M3077" s="123"/>
      <c r="N3077" s="129"/>
      <c r="O3077" s="129"/>
      <c r="P3077" s="130"/>
      <c r="Q3077" s="130"/>
      <c r="R3077" s="130"/>
      <c r="S3077" s="131"/>
      <c r="T3077" s="131"/>
    </row>
    <row r="3078" spans="13:20" ht="14.25" customHeight="1" x14ac:dyDescent="0.15">
      <c r="M3078" s="123"/>
      <c r="N3078" s="129"/>
      <c r="O3078" s="129"/>
      <c r="P3078" s="130"/>
      <c r="Q3078" s="130"/>
      <c r="R3078" s="130"/>
      <c r="S3078" s="131"/>
      <c r="T3078" s="131"/>
    </row>
    <row r="3079" spans="13:20" ht="14.25" customHeight="1" x14ac:dyDescent="0.15">
      <c r="M3079" s="123"/>
      <c r="N3079" s="129"/>
      <c r="O3079" s="129"/>
      <c r="P3079" s="130"/>
      <c r="Q3079" s="130"/>
      <c r="R3079" s="130"/>
      <c r="S3079" s="131"/>
      <c r="T3079" s="131"/>
    </row>
    <row r="3080" spans="13:20" ht="14.25" customHeight="1" x14ac:dyDescent="0.15">
      <c r="M3080" s="123"/>
      <c r="N3080" s="129"/>
      <c r="O3080" s="129"/>
      <c r="P3080" s="130"/>
      <c r="Q3080" s="130"/>
      <c r="R3080" s="130"/>
      <c r="S3080" s="131"/>
      <c r="T3080" s="131"/>
    </row>
    <row r="3081" spans="13:20" ht="14.25" customHeight="1" x14ac:dyDescent="0.15">
      <c r="M3081" s="123"/>
      <c r="N3081" s="129"/>
      <c r="O3081" s="129"/>
      <c r="P3081" s="130"/>
      <c r="Q3081" s="130"/>
      <c r="R3081" s="130"/>
      <c r="S3081" s="131"/>
      <c r="T3081" s="131"/>
    </row>
    <row r="3082" spans="13:20" ht="14.25" customHeight="1" x14ac:dyDescent="0.15">
      <c r="M3082" s="123"/>
      <c r="N3082" s="129"/>
      <c r="O3082" s="129"/>
      <c r="P3082" s="130"/>
      <c r="Q3082" s="130"/>
      <c r="R3082" s="130"/>
      <c r="S3082" s="131"/>
      <c r="T3082" s="131"/>
    </row>
    <row r="3083" spans="13:20" ht="14.25" customHeight="1" x14ac:dyDescent="0.15">
      <c r="M3083" s="123"/>
      <c r="N3083" s="129"/>
      <c r="O3083" s="129"/>
      <c r="P3083" s="130"/>
      <c r="Q3083" s="130"/>
      <c r="R3083" s="130"/>
      <c r="S3083" s="131"/>
      <c r="T3083" s="131"/>
    </row>
    <row r="3084" spans="13:20" ht="14.25" customHeight="1" x14ac:dyDescent="0.15">
      <c r="M3084" s="123"/>
      <c r="N3084" s="129"/>
      <c r="O3084" s="129"/>
      <c r="P3084" s="130"/>
      <c r="Q3084" s="130"/>
      <c r="R3084" s="130"/>
      <c r="S3084" s="131"/>
      <c r="T3084" s="131"/>
    </row>
    <row r="3085" spans="13:20" ht="14.25" customHeight="1" x14ac:dyDescent="0.15">
      <c r="M3085" s="123"/>
      <c r="N3085" s="129"/>
      <c r="O3085" s="129"/>
      <c r="P3085" s="130"/>
      <c r="Q3085" s="130"/>
      <c r="R3085" s="130"/>
      <c r="S3085" s="131"/>
      <c r="T3085" s="131"/>
    </row>
    <row r="3086" spans="13:20" ht="14.25" customHeight="1" x14ac:dyDescent="0.15">
      <c r="M3086" s="123"/>
      <c r="N3086" s="129"/>
      <c r="O3086" s="129"/>
      <c r="P3086" s="130"/>
      <c r="Q3086" s="130"/>
      <c r="R3086" s="130"/>
      <c r="S3086" s="131"/>
      <c r="T3086" s="131"/>
    </row>
    <row r="3087" spans="13:20" ht="14.25" customHeight="1" x14ac:dyDescent="0.15">
      <c r="M3087" s="123"/>
      <c r="N3087" s="129"/>
      <c r="O3087" s="129"/>
      <c r="P3087" s="130"/>
      <c r="Q3087" s="130"/>
      <c r="R3087" s="130"/>
      <c r="S3087" s="131"/>
      <c r="T3087" s="131"/>
    </row>
    <row r="3088" spans="13:20" ht="14.25" customHeight="1" x14ac:dyDescent="0.15">
      <c r="M3088" s="123"/>
      <c r="N3088" s="129"/>
      <c r="O3088" s="129"/>
      <c r="P3088" s="130"/>
      <c r="Q3088" s="130"/>
      <c r="R3088" s="130"/>
      <c r="S3088" s="131"/>
      <c r="T3088" s="131"/>
    </row>
    <row r="3089" spans="13:20" ht="14.25" customHeight="1" x14ac:dyDescent="0.15">
      <c r="M3089" s="123"/>
      <c r="N3089" s="129"/>
      <c r="O3089" s="129"/>
      <c r="P3089" s="130"/>
      <c r="Q3089" s="130"/>
      <c r="R3089" s="130"/>
      <c r="S3089" s="131"/>
      <c r="T3089" s="131"/>
    </row>
    <row r="3090" spans="13:20" ht="14.25" customHeight="1" x14ac:dyDescent="0.15">
      <c r="M3090" s="123"/>
      <c r="N3090" s="129"/>
      <c r="O3090" s="129"/>
      <c r="P3090" s="130"/>
      <c r="Q3090" s="130"/>
      <c r="R3090" s="130"/>
      <c r="S3090" s="131"/>
      <c r="T3090" s="131"/>
    </row>
    <row r="3091" spans="13:20" ht="14.25" customHeight="1" x14ac:dyDescent="0.15">
      <c r="M3091" s="123"/>
      <c r="N3091" s="129"/>
      <c r="O3091" s="129"/>
      <c r="P3091" s="130"/>
      <c r="Q3091" s="130"/>
      <c r="R3091" s="130"/>
      <c r="S3091" s="131"/>
      <c r="T3091" s="131"/>
    </row>
    <row r="3092" spans="13:20" ht="14.25" customHeight="1" x14ac:dyDescent="0.15">
      <c r="M3092" s="123"/>
      <c r="N3092" s="129"/>
      <c r="O3092" s="129"/>
      <c r="P3092" s="130"/>
      <c r="Q3092" s="130"/>
      <c r="R3092" s="130"/>
      <c r="S3092" s="131"/>
      <c r="T3092" s="131"/>
    </row>
    <row r="3093" spans="13:20" ht="14.25" customHeight="1" x14ac:dyDescent="0.15">
      <c r="M3093" s="123"/>
      <c r="N3093" s="129"/>
      <c r="O3093" s="129"/>
      <c r="P3093" s="130"/>
      <c r="Q3093" s="130"/>
      <c r="R3093" s="130"/>
      <c r="S3093" s="131"/>
      <c r="T3093" s="131"/>
    </row>
    <row r="3094" spans="13:20" ht="14.25" customHeight="1" x14ac:dyDescent="0.15">
      <c r="M3094" s="123"/>
      <c r="N3094" s="129"/>
      <c r="O3094" s="129"/>
      <c r="P3094" s="130"/>
      <c r="Q3094" s="130"/>
      <c r="R3094" s="130"/>
      <c r="S3094" s="131"/>
      <c r="T3094" s="131"/>
    </row>
    <row r="3095" spans="13:20" ht="14.25" customHeight="1" x14ac:dyDescent="0.15">
      <c r="M3095" s="123"/>
      <c r="N3095" s="129"/>
      <c r="O3095" s="129"/>
      <c r="P3095" s="130"/>
      <c r="Q3095" s="130"/>
      <c r="R3095" s="130"/>
      <c r="S3095" s="131"/>
      <c r="T3095" s="131"/>
    </row>
    <row r="3096" spans="13:20" ht="14.25" customHeight="1" x14ac:dyDescent="0.15">
      <c r="M3096" s="123"/>
      <c r="N3096" s="129"/>
      <c r="O3096" s="129"/>
      <c r="P3096" s="130"/>
      <c r="Q3096" s="130"/>
      <c r="R3096" s="130"/>
      <c r="S3096" s="131"/>
      <c r="T3096" s="131"/>
    </row>
    <row r="3097" spans="13:20" ht="14.25" customHeight="1" x14ac:dyDescent="0.15">
      <c r="M3097" s="123"/>
      <c r="N3097" s="129"/>
      <c r="O3097" s="129"/>
      <c r="P3097" s="130"/>
      <c r="Q3097" s="130"/>
      <c r="R3097" s="130"/>
      <c r="S3097" s="131"/>
      <c r="T3097" s="131"/>
    </row>
    <row r="3098" spans="13:20" ht="14.25" customHeight="1" x14ac:dyDescent="0.15">
      <c r="M3098" s="123"/>
      <c r="N3098" s="129"/>
      <c r="O3098" s="129"/>
      <c r="P3098" s="130"/>
      <c r="Q3098" s="130"/>
      <c r="R3098" s="130"/>
      <c r="S3098" s="131"/>
      <c r="T3098" s="131"/>
    </row>
    <row r="3099" spans="13:20" ht="14.25" customHeight="1" x14ac:dyDescent="0.15">
      <c r="M3099" s="123"/>
      <c r="N3099" s="129"/>
      <c r="O3099" s="129"/>
      <c r="P3099" s="130"/>
      <c r="Q3099" s="130"/>
      <c r="R3099" s="130"/>
      <c r="S3099" s="131"/>
      <c r="T3099" s="131"/>
    </row>
    <row r="3100" spans="13:20" ht="14.25" customHeight="1" x14ac:dyDescent="0.15">
      <c r="M3100" s="123"/>
      <c r="N3100" s="129"/>
      <c r="O3100" s="129"/>
      <c r="P3100" s="130"/>
      <c r="Q3100" s="130"/>
      <c r="R3100" s="130"/>
      <c r="S3100" s="131"/>
      <c r="T3100" s="131"/>
    </row>
    <row r="3101" spans="13:20" ht="14.25" customHeight="1" x14ac:dyDescent="0.15">
      <c r="M3101" s="123"/>
      <c r="N3101" s="129"/>
      <c r="O3101" s="129"/>
      <c r="P3101" s="130"/>
      <c r="Q3101" s="130"/>
      <c r="R3101" s="130"/>
      <c r="S3101" s="131"/>
      <c r="T3101" s="131"/>
    </row>
    <row r="3102" spans="13:20" ht="14.25" customHeight="1" x14ac:dyDescent="0.15">
      <c r="M3102" s="123"/>
      <c r="N3102" s="129"/>
      <c r="O3102" s="129"/>
      <c r="P3102" s="130"/>
      <c r="Q3102" s="130"/>
      <c r="R3102" s="130"/>
      <c r="S3102" s="131"/>
      <c r="T3102" s="131"/>
    </row>
    <row r="3103" spans="13:20" ht="14.25" customHeight="1" x14ac:dyDescent="0.15">
      <c r="M3103" s="123"/>
      <c r="N3103" s="129"/>
      <c r="O3103" s="129"/>
      <c r="P3103" s="130"/>
      <c r="Q3103" s="130"/>
      <c r="R3103" s="130"/>
      <c r="S3103" s="131"/>
      <c r="T3103" s="131"/>
    </row>
    <row r="3104" spans="13:20" ht="14.25" customHeight="1" x14ac:dyDescent="0.15">
      <c r="M3104" s="123"/>
      <c r="N3104" s="129"/>
      <c r="O3104" s="129"/>
      <c r="P3104" s="130"/>
      <c r="Q3104" s="130"/>
      <c r="R3104" s="130"/>
      <c r="S3104" s="131"/>
      <c r="T3104" s="131"/>
    </row>
    <row r="3105" spans="13:20" ht="14.25" customHeight="1" x14ac:dyDescent="0.15">
      <c r="M3105" s="123"/>
      <c r="N3105" s="129"/>
      <c r="O3105" s="129"/>
      <c r="P3105" s="130"/>
      <c r="Q3105" s="130"/>
      <c r="R3105" s="130"/>
      <c r="S3105" s="131"/>
      <c r="T3105" s="131"/>
    </row>
    <row r="3106" spans="13:20" ht="14.25" customHeight="1" x14ac:dyDescent="0.15">
      <c r="M3106" s="123"/>
      <c r="N3106" s="129"/>
      <c r="O3106" s="129"/>
      <c r="P3106" s="130"/>
      <c r="Q3106" s="130"/>
      <c r="R3106" s="130"/>
      <c r="S3106" s="131"/>
      <c r="T3106" s="131"/>
    </row>
    <row r="3107" spans="13:20" ht="14.25" customHeight="1" x14ac:dyDescent="0.15">
      <c r="M3107" s="123"/>
      <c r="N3107" s="129"/>
      <c r="O3107" s="129"/>
      <c r="P3107" s="130"/>
      <c r="Q3107" s="130"/>
      <c r="R3107" s="130"/>
      <c r="S3107" s="131"/>
      <c r="T3107" s="131"/>
    </row>
    <row r="3108" spans="13:20" ht="14.25" customHeight="1" x14ac:dyDescent="0.15">
      <c r="M3108" s="123"/>
      <c r="N3108" s="129"/>
      <c r="O3108" s="129"/>
      <c r="P3108" s="130"/>
      <c r="Q3108" s="130"/>
      <c r="R3108" s="130"/>
      <c r="S3108" s="131"/>
      <c r="T3108" s="131"/>
    </row>
    <row r="3109" spans="13:20" ht="14.25" customHeight="1" x14ac:dyDescent="0.15">
      <c r="M3109" s="123"/>
      <c r="N3109" s="129"/>
      <c r="O3109" s="129"/>
      <c r="P3109" s="130"/>
      <c r="Q3109" s="130"/>
      <c r="R3109" s="130"/>
      <c r="S3109" s="131"/>
      <c r="T3109" s="131"/>
    </row>
    <row r="3110" spans="13:20" ht="14.25" customHeight="1" x14ac:dyDescent="0.15">
      <c r="M3110" s="123"/>
      <c r="N3110" s="129"/>
      <c r="O3110" s="129"/>
      <c r="P3110" s="130"/>
      <c r="Q3110" s="130"/>
      <c r="R3110" s="130"/>
      <c r="S3110" s="131"/>
      <c r="T3110" s="131"/>
    </row>
    <row r="3111" spans="13:20" ht="14.25" customHeight="1" x14ac:dyDescent="0.15">
      <c r="M3111" s="123"/>
      <c r="N3111" s="129"/>
      <c r="O3111" s="129"/>
      <c r="P3111" s="130"/>
      <c r="Q3111" s="130"/>
      <c r="R3111" s="130"/>
      <c r="S3111" s="131"/>
      <c r="T3111" s="131"/>
    </row>
    <row r="3112" spans="13:20" ht="14.25" customHeight="1" x14ac:dyDescent="0.15">
      <c r="M3112" s="123"/>
      <c r="N3112" s="129"/>
      <c r="O3112" s="129"/>
      <c r="P3112" s="130"/>
      <c r="Q3112" s="130"/>
      <c r="R3112" s="130"/>
      <c r="S3112" s="131"/>
      <c r="T3112" s="131"/>
    </row>
    <row r="3113" spans="13:20" ht="14.25" customHeight="1" x14ac:dyDescent="0.15">
      <c r="M3113" s="123"/>
      <c r="N3113" s="129"/>
      <c r="O3113" s="129"/>
      <c r="P3113" s="130"/>
      <c r="Q3113" s="130"/>
      <c r="R3113" s="130"/>
      <c r="S3113" s="131"/>
      <c r="T3113" s="131"/>
    </row>
    <row r="3114" spans="13:20" ht="14.25" customHeight="1" x14ac:dyDescent="0.15">
      <c r="M3114" s="123"/>
      <c r="N3114" s="129"/>
      <c r="O3114" s="129"/>
      <c r="P3114" s="130"/>
      <c r="Q3114" s="130"/>
      <c r="R3114" s="130"/>
      <c r="S3114" s="131"/>
      <c r="T3114" s="131"/>
    </row>
    <row r="3115" spans="13:20" ht="14.25" customHeight="1" x14ac:dyDescent="0.15">
      <c r="M3115" s="123"/>
      <c r="N3115" s="129"/>
      <c r="O3115" s="129"/>
      <c r="P3115" s="130"/>
      <c r="Q3115" s="130"/>
      <c r="R3115" s="130"/>
      <c r="S3115" s="131"/>
      <c r="T3115" s="131"/>
    </row>
    <row r="3116" spans="13:20" ht="14.25" customHeight="1" x14ac:dyDescent="0.15">
      <c r="M3116" s="123"/>
      <c r="N3116" s="129"/>
      <c r="O3116" s="129"/>
      <c r="P3116" s="130"/>
      <c r="Q3116" s="130"/>
      <c r="R3116" s="130"/>
      <c r="S3116" s="131"/>
      <c r="T3116" s="131"/>
    </row>
    <row r="3117" spans="13:20" ht="14.25" customHeight="1" x14ac:dyDescent="0.15">
      <c r="M3117" s="123"/>
      <c r="N3117" s="129"/>
      <c r="O3117" s="129"/>
      <c r="P3117" s="130"/>
      <c r="Q3117" s="130"/>
      <c r="R3117" s="130"/>
      <c r="S3117" s="131"/>
      <c r="T3117" s="131"/>
    </row>
    <row r="3118" spans="13:20" ht="14.25" customHeight="1" x14ac:dyDescent="0.15">
      <c r="M3118" s="123"/>
      <c r="N3118" s="129"/>
      <c r="O3118" s="129"/>
      <c r="P3118" s="130"/>
      <c r="Q3118" s="130"/>
      <c r="R3118" s="130"/>
      <c r="S3118" s="131"/>
      <c r="T3118" s="131"/>
    </row>
    <row r="3119" spans="13:20" ht="14.25" customHeight="1" x14ac:dyDescent="0.15">
      <c r="M3119" s="123"/>
      <c r="N3119" s="129"/>
      <c r="O3119" s="129"/>
      <c r="P3119" s="130"/>
      <c r="Q3119" s="130"/>
      <c r="R3119" s="130"/>
      <c r="S3119" s="131"/>
      <c r="T3119" s="131"/>
    </row>
    <row r="3120" spans="13:20" ht="14.25" customHeight="1" x14ac:dyDescent="0.15">
      <c r="M3120" s="123"/>
      <c r="N3120" s="129"/>
      <c r="O3120" s="129"/>
      <c r="P3120" s="130"/>
      <c r="Q3120" s="130"/>
      <c r="R3120" s="130"/>
      <c r="S3120" s="131"/>
      <c r="T3120" s="131"/>
    </row>
    <row r="3121" spans="13:20" ht="14.25" customHeight="1" x14ac:dyDescent="0.15">
      <c r="M3121" s="123"/>
      <c r="N3121" s="129"/>
      <c r="O3121" s="129"/>
      <c r="P3121" s="130"/>
      <c r="Q3121" s="130"/>
      <c r="R3121" s="130"/>
      <c r="S3121" s="131"/>
      <c r="T3121" s="131"/>
    </row>
    <row r="3122" spans="13:20" ht="14.25" customHeight="1" x14ac:dyDescent="0.15">
      <c r="M3122" s="123"/>
      <c r="N3122" s="129"/>
      <c r="O3122" s="129"/>
      <c r="P3122" s="130"/>
      <c r="Q3122" s="130"/>
      <c r="R3122" s="130"/>
      <c r="S3122" s="131"/>
      <c r="T3122" s="131"/>
    </row>
    <row r="3123" spans="13:20" ht="14.25" customHeight="1" x14ac:dyDescent="0.15">
      <c r="M3123" s="123"/>
      <c r="N3123" s="129"/>
      <c r="O3123" s="129"/>
      <c r="P3123" s="130"/>
      <c r="Q3123" s="130"/>
      <c r="R3123" s="130"/>
      <c r="S3123" s="131"/>
      <c r="T3123" s="131"/>
    </row>
    <row r="3124" spans="13:20" ht="14.25" customHeight="1" x14ac:dyDescent="0.15">
      <c r="M3124" s="123"/>
      <c r="N3124" s="129"/>
      <c r="O3124" s="129"/>
      <c r="P3124" s="130"/>
      <c r="Q3124" s="130"/>
      <c r="R3124" s="130"/>
      <c r="S3124" s="131"/>
      <c r="T3124" s="131"/>
    </row>
    <row r="3125" spans="13:20" ht="14.25" customHeight="1" x14ac:dyDescent="0.15">
      <c r="M3125" s="123"/>
      <c r="N3125" s="129"/>
      <c r="O3125" s="129"/>
      <c r="P3125" s="130"/>
      <c r="Q3125" s="130"/>
      <c r="R3125" s="130"/>
      <c r="S3125" s="131"/>
      <c r="T3125" s="131"/>
    </row>
    <row r="3126" spans="13:20" ht="14.25" customHeight="1" x14ac:dyDescent="0.15">
      <c r="M3126" s="123"/>
      <c r="N3126" s="129"/>
      <c r="O3126" s="129"/>
      <c r="P3126" s="130"/>
      <c r="Q3126" s="130"/>
      <c r="R3126" s="130"/>
      <c r="S3126" s="131"/>
      <c r="T3126" s="131"/>
    </row>
    <row r="3127" spans="13:20" ht="14.25" customHeight="1" x14ac:dyDescent="0.15">
      <c r="M3127" s="123"/>
      <c r="N3127" s="129"/>
      <c r="O3127" s="129"/>
      <c r="P3127" s="130"/>
      <c r="Q3127" s="130"/>
      <c r="R3127" s="130"/>
      <c r="S3127" s="131"/>
      <c r="T3127" s="131"/>
    </row>
    <row r="3128" spans="13:20" ht="14.25" customHeight="1" x14ac:dyDescent="0.15">
      <c r="M3128" s="123"/>
      <c r="N3128" s="129"/>
      <c r="O3128" s="129"/>
      <c r="P3128" s="130"/>
      <c r="Q3128" s="130"/>
      <c r="R3128" s="130"/>
      <c r="S3128" s="131"/>
      <c r="T3128" s="131"/>
    </row>
    <row r="3129" spans="13:20" ht="14.25" customHeight="1" x14ac:dyDescent="0.15">
      <c r="M3129" s="123"/>
      <c r="N3129" s="129"/>
      <c r="O3129" s="129"/>
      <c r="P3129" s="130"/>
      <c r="Q3129" s="130"/>
      <c r="R3129" s="130"/>
      <c r="S3129" s="131"/>
      <c r="T3129" s="131"/>
    </row>
    <row r="3130" spans="13:20" ht="14.25" customHeight="1" x14ac:dyDescent="0.15">
      <c r="M3130" s="123"/>
      <c r="N3130" s="129"/>
      <c r="O3130" s="129"/>
      <c r="P3130" s="130"/>
      <c r="Q3130" s="130"/>
      <c r="R3130" s="130"/>
      <c r="S3130" s="131"/>
      <c r="T3130" s="131"/>
    </row>
    <row r="3131" spans="13:20" ht="14.25" customHeight="1" x14ac:dyDescent="0.15">
      <c r="M3131" s="123"/>
      <c r="N3131" s="129"/>
      <c r="O3131" s="129"/>
      <c r="P3131" s="130"/>
      <c r="Q3131" s="130"/>
      <c r="R3131" s="130"/>
      <c r="S3131" s="131"/>
      <c r="T3131" s="131"/>
    </row>
    <row r="3132" spans="13:20" ht="14.25" customHeight="1" x14ac:dyDescent="0.15">
      <c r="M3132" s="123"/>
      <c r="N3132" s="129"/>
      <c r="O3132" s="129"/>
      <c r="P3132" s="130"/>
      <c r="Q3132" s="130"/>
      <c r="R3132" s="130"/>
      <c r="S3132" s="131"/>
      <c r="T3132" s="131"/>
    </row>
    <row r="3133" spans="13:20" ht="14.25" customHeight="1" x14ac:dyDescent="0.15">
      <c r="M3133" s="123"/>
      <c r="N3133" s="129"/>
      <c r="O3133" s="129"/>
      <c r="P3133" s="130"/>
      <c r="Q3133" s="130"/>
      <c r="R3133" s="130"/>
      <c r="S3133" s="131"/>
      <c r="T3133" s="131"/>
    </row>
    <row r="3134" spans="13:20" ht="14.25" customHeight="1" x14ac:dyDescent="0.15">
      <c r="M3134" s="123"/>
      <c r="N3134" s="129"/>
      <c r="O3134" s="129"/>
      <c r="P3134" s="130"/>
      <c r="Q3134" s="130"/>
      <c r="R3134" s="130"/>
      <c r="S3134" s="131"/>
      <c r="T3134" s="131"/>
    </row>
    <row r="3135" spans="13:20" ht="14.25" customHeight="1" x14ac:dyDescent="0.15">
      <c r="M3135" s="123"/>
      <c r="N3135" s="129"/>
      <c r="O3135" s="129"/>
      <c r="P3135" s="130"/>
      <c r="Q3135" s="130"/>
      <c r="R3135" s="130"/>
      <c r="S3135" s="131"/>
      <c r="T3135" s="131"/>
    </row>
    <row r="3136" spans="13:20" ht="14.25" customHeight="1" x14ac:dyDescent="0.15">
      <c r="M3136" s="123"/>
      <c r="N3136" s="129"/>
      <c r="O3136" s="129"/>
      <c r="P3136" s="130"/>
      <c r="Q3136" s="130"/>
      <c r="R3136" s="130"/>
      <c r="S3136" s="131"/>
      <c r="T3136" s="131"/>
    </row>
    <row r="3137" spans="13:20" ht="14.25" customHeight="1" x14ac:dyDescent="0.15">
      <c r="M3137" s="123"/>
      <c r="N3137" s="129"/>
      <c r="O3137" s="129"/>
      <c r="P3137" s="130"/>
      <c r="Q3137" s="130"/>
      <c r="R3137" s="130"/>
      <c r="S3137" s="131"/>
      <c r="T3137" s="131"/>
    </row>
    <row r="3138" spans="13:20" ht="14.25" customHeight="1" x14ac:dyDescent="0.15">
      <c r="M3138" s="123"/>
      <c r="N3138" s="129"/>
      <c r="O3138" s="129"/>
      <c r="P3138" s="130"/>
      <c r="Q3138" s="130"/>
      <c r="R3138" s="130"/>
      <c r="S3138" s="131"/>
      <c r="T3138" s="131"/>
    </row>
    <row r="3139" spans="13:20" ht="14.25" customHeight="1" x14ac:dyDescent="0.15">
      <c r="M3139" s="123"/>
      <c r="N3139" s="129"/>
      <c r="O3139" s="129"/>
      <c r="P3139" s="130"/>
      <c r="Q3139" s="130"/>
      <c r="R3139" s="130"/>
      <c r="S3139" s="131"/>
      <c r="T3139" s="131"/>
    </row>
    <row r="3140" spans="13:20" ht="14.25" customHeight="1" x14ac:dyDescent="0.15">
      <c r="M3140" s="123"/>
      <c r="N3140" s="129"/>
      <c r="O3140" s="129"/>
      <c r="P3140" s="130"/>
      <c r="Q3140" s="130"/>
      <c r="R3140" s="130"/>
      <c r="S3140" s="131"/>
      <c r="T3140" s="131"/>
    </row>
    <row r="3141" spans="13:20" ht="14.25" customHeight="1" x14ac:dyDescent="0.15">
      <c r="M3141" s="123"/>
      <c r="N3141" s="129"/>
      <c r="O3141" s="129"/>
      <c r="P3141" s="130"/>
      <c r="Q3141" s="130"/>
      <c r="R3141" s="130"/>
      <c r="S3141" s="131"/>
      <c r="T3141" s="131"/>
    </row>
    <row r="3142" spans="13:20" ht="14.25" customHeight="1" x14ac:dyDescent="0.15">
      <c r="M3142" s="123"/>
      <c r="N3142" s="129"/>
      <c r="O3142" s="129"/>
      <c r="P3142" s="130"/>
      <c r="Q3142" s="130"/>
      <c r="R3142" s="130"/>
      <c r="S3142" s="131"/>
      <c r="T3142" s="131"/>
    </row>
    <row r="3143" spans="13:20" ht="14.25" customHeight="1" x14ac:dyDescent="0.15">
      <c r="M3143" s="123"/>
      <c r="N3143" s="129"/>
      <c r="O3143" s="129"/>
      <c r="P3143" s="130"/>
      <c r="Q3143" s="130"/>
      <c r="R3143" s="130"/>
      <c r="S3143" s="131"/>
      <c r="T3143" s="131"/>
    </row>
    <row r="3144" spans="13:20" ht="14.25" customHeight="1" x14ac:dyDescent="0.15">
      <c r="M3144" s="123"/>
      <c r="N3144" s="129"/>
      <c r="O3144" s="129"/>
      <c r="P3144" s="130"/>
      <c r="Q3144" s="130"/>
      <c r="R3144" s="130"/>
      <c r="S3144" s="131"/>
      <c r="T3144" s="131"/>
    </row>
    <row r="3145" spans="13:20" ht="14.25" customHeight="1" x14ac:dyDescent="0.15">
      <c r="M3145" s="123"/>
      <c r="N3145" s="129"/>
      <c r="O3145" s="129"/>
      <c r="P3145" s="130"/>
      <c r="Q3145" s="130"/>
      <c r="R3145" s="130"/>
      <c r="S3145" s="131"/>
      <c r="T3145" s="131"/>
    </row>
    <row r="3146" spans="13:20" ht="14.25" customHeight="1" x14ac:dyDescent="0.15">
      <c r="M3146" s="123"/>
      <c r="N3146" s="129"/>
      <c r="O3146" s="129"/>
      <c r="P3146" s="130"/>
      <c r="Q3146" s="130"/>
      <c r="R3146" s="130"/>
      <c r="S3146" s="131"/>
      <c r="T3146" s="131"/>
    </row>
    <row r="3147" spans="13:20" ht="14.25" customHeight="1" x14ac:dyDescent="0.15">
      <c r="M3147" s="123"/>
      <c r="N3147" s="129"/>
      <c r="O3147" s="129"/>
      <c r="P3147" s="130"/>
      <c r="Q3147" s="130"/>
      <c r="R3147" s="130"/>
      <c r="S3147" s="131"/>
      <c r="T3147" s="131"/>
    </row>
    <row r="3148" spans="13:20" ht="14.25" customHeight="1" x14ac:dyDescent="0.15">
      <c r="M3148" s="123"/>
      <c r="N3148" s="129"/>
      <c r="O3148" s="129"/>
      <c r="P3148" s="130"/>
      <c r="Q3148" s="130"/>
      <c r="R3148" s="130"/>
      <c r="S3148" s="131"/>
      <c r="T3148" s="131"/>
    </row>
    <row r="3149" spans="13:20" ht="14.25" customHeight="1" x14ac:dyDescent="0.15">
      <c r="M3149" s="123"/>
      <c r="N3149" s="129"/>
      <c r="O3149" s="129"/>
      <c r="P3149" s="130"/>
      <c r="Q3149" s="130"/>
      <c r="R3149" s="130"/>
      <c r="S3149" s="131"/>
      <c r="T3149" s="131"/>
    </row>
    <row r="3150" spans="13:20" ht="14.25" customHeight="1" x14ac:dyDescent="0.15">
      <c r="M3150" s="123"/>
      <c r="N3150" s="129"/>
      <c r="O3150" s="129"/>
      <c r="P3150" s="130"/>
      <c r="Q3150" s="130"/>
      <c r="R3150" s="130"/>
      <c r="S3150" s="131"/>
      <c r="T3150" s="131"/>
    </row>
    <row r="3151" spans="13:20" ht="14.25" customHeight="1" x14ac:dyDescent="0.15">
      <c r="M3151" s="123"/>
      <c r="N3151" s="129"/>
      <c r="O3151" s="129"/>
      <c r="P3151" s="130"/>
      <c r="Q3151" s="130"/>
      <c r="R3151" s="130"/>
      <c r="S3151" s="131"/>
      <c r="T3151" s="131"/>
    </row>
    <row r="3152" spans="13:20" ht="14.25" customHeight="1" x14ac:dyDescent="0.15">
      <c r="M3152" s="123"/>
      <c r="N3152" s="129"/>
      <c r="O3152" s="129"/>
      <c r="P3152" s="130"/>
      <c r="Q3152" s="130"/>
      <c r="R3152" s="130"/>
      <c r="S3152" s="131"/>
      <c r="T3152" s="131"/>
    </row>
    <row r="3153" spans="13:20" ht="14.25" customHeight="1" x14ac:dyDescent="0.15">
      <c r="M3153" s="123"/>
      <c r="N3153" s="129"/>
      <c r="O3153" s="129"/>
      <c r="P3153" s="130"/>
      <c r="Q3153" s="130"/>
      <c r="R3153" s="130"/>
      <c r="S3153" s="131"/>
      <c r="T3153" s="131"/>
    </row>
    <row r="3154" spans="13:20" ht="14.25" customHeight="1" x14ac:dyDescent="0.15">
      <c r="M3154" s="123"/>
      <c r="N3154" s="129"/>
      <c r="O3154" s="129"/>
      <c r="P3154" s="130"/>
      <c r="Q3154" s="130"/>
      <c r="R3154" s="130"/>
      <c r="S3154" s="131"/>
      <c r="T3154" s="131"/>
    </row>
    <row r="3155" spans="13:20" ht="14.25" customHeight="1" x14ac:dyDescent="0.15">
      <c r="M3155" s="123"/>
      <c r="N3155" s="129"/>
      <c r="O3155" s="129"/>
      <c r="P3155" s="130"/>
      <c r="Q3155" s="130"/>
      <c r="R3155" s="130"/>
      <c r="S3155" s="131"/>
      <c r="T3155" s="131"/>
    </row>
    <row r="3156" spans="13:20" ht="14.25" customHeight="1" x14ac:dyDescent="0.15">
      <c r="M3156" s="123"/>
      <c r="N3156" s="129"/>
      <c r="O3156" s="129"/>
      <c r="P3156" s="130"/>
      <c r="Q3156" s="130"/>
      <c r="R3156" s="130"/>
      <c r="S3156" s="131"/>
      <c r="T3156" s="131"/>
    </row>
    <row r="3157" spans="13:20" ht="14.25" customHeight="1" x14ac:dyDescent="0.15">
      <c r="M3157" s="123"/>
      <c r="N3157" s="129"/>
      <c r="O3157" s="129"/>
      <c r="P3157" s="130"/>
      <c r="Q3157" s="130"/>
      <c r="R3157" s="130"/>
      <c r="S3157" s="131"/>
      <c r="T3157" s="131"/>
    </row>
    <row r="3158" spans="13:20" ht="14.25" customHeight="1" x14ac:dyDescent="0.15">
      <c r="M3158" s="123"/>
      <c r="N3158" s="129"/>
      <c r="O3158" s="129"/>
      <c r="P3158" s="130"/>
      <c r="Q3158" s="130"/>
      <c r="R3158" s="130"/>
      <c r="S3158" s="131"/>
      <c r="T3158" s="131"/>
    </row>
    <row r="3159" spans="13:20" ht="14.25" customHeight="1" x14ac:dyDescent="0.15">
      <c r="M3159" s="123"/>
      <c r="N3159" s="129"/>
      <c r="O3159" s="129"/>
      <c r="P3159" s="130"/>
      <c r="Q3159" s="130"/>
      <c r="R3159" s="130"/>
      <c r="S3159" s="131"/>
      <c r="T3159" s="131"/>
    </row>
    <row r="3160" spans="13:20" ht="14.25" customHeight="1" x14ac:dyDescent="0.15">
      <c r="M3160" s="123"/>
      <c r="N3160" s="129"/>
      <c r="O3160" s="129"/>
      <c r="P3160" s="130"/>
      <c r="Q3160" s="130"/>
      <c r="R3160" s="130"/>
      <c r="S3160" s="131"/>
      <c r="T3160" s="131"/>
    </row>
    <row r="3161" spans="13:20" ht="14.25" customHeight="1" x14ac:dyDescent="0.15">
      <c r="M3161" s="123"/>
      <c r="N3161" s="129"/>
      <c r="O3161" s="129"/>
      <c r="P3161" s="130"/>
      <c r="Q3161" s="130"/>
      <c r="R3161" s="130"/>
      <c r="S3161" s="131"/>
      <c r="T3161" s="131"/>
    </row>
    <row r="3162" spans="13:20" ht="14.25" customHeight="1" x14ac:dyDescent="0.15">
      <c r="M3162" s="123"/>
      <c r="N3162" s="129"/>
      <c r="O3162" s="129"/>
      <c r="P3162" s="130"/>
      <c r="Q3162" s="130"/>
      <c r="R3162" s="130"/>
      <c r="S3162" s="131"/>
      <c r="T3162" s="131"/>
    </row>
    <row r="3163" spans="13:20" ht="14.25" customHeight="1" x14ac:dyDescent="0.15">
      <c r="M3163" s="123"/>
      <c r="N3163" s="129"/>
      <c r="O3163" s="129"/>
      <c r="P3163" s="130"/>
      <c r="Q3163" s="130"/>
      <c r="R3163" s="130"/>
      <c r="S3163" s="131"/>
      <c r="T3163" s="131"/>
    </row>
    <row r="3164" spans="13:20" ht="14.25" customHeight="1" x14ac:dyDescent="0.15">
      <c r="M3164" s="123"/>
      <c r="N3164" s="129"/>
      <c r="O3164" s="129"/>
      <c r="P3164" s="130"/>
      <c r="Q3164" s="130"/>
      <c r="R3164" s="130"/>
      <c r="S3164" s="131"/>
      <c r="T3164" s="131"/>
    </row>
    <row r="3165" spans="13:20" ht="14.25" customHeight="1" x14ac:dyDescent="0.15">
      <c r="M3165" s="123"/>
      <c r="N3165" s="129"/>
      <c r="O3165" s="129"/>
      <c r="P3165" s="130"/>
      <c r="Q3165" s="130"/>
      <c r="R3165" s="130"/>
      <c r="S3165" s="131"/>
      <c r="T3165" s="131"/>
    </row>
    <row r="3166" spans="13:20" ht="14.25" customHeight="1" x14ac:dyDescent="0.15">
      <c r="M3166" s="123"/>
      <c r="N3166" s="129"/>
      <c r="O3166" s="129"/>
      <c r="P3166" s="130"/>
      <c r="Q3166" s="130"/>
      <c r="R3166" s="130"/>
      <c r="S3166" s="131"/>
      <c r="T3166" s="131"/>
    </row>
    <row r="3167" spans="13:20" ht="14.25" customHeight="1" x14ac:dyDescent="0.15">
      <c r="M3167" s="123"/>
      <c r="N3167" s="129"/>
      <c r="O3167" s="129"/>
      <c r="P3167" s="130"/>
      <c r="Q3167" s="130"/>
      <c r="R3167" s="130"/>
      <c r="S3167" s="131"/>
      <c r="T3167" s="131"/>
    </row>
    <row r="3168" spans="13:20" ht="14.25" customHeight="1" x14ac:dyDescent="0.15">
      <c r="M3168" s="123"/>
      <c r="N3168" s="129"/>
      <c r="O3168" s="129"/>
      <c r="P3168" s="130"/>
      <c r="Q3168" s="130"/>
      <c r="R3168" s="130"/>
      <c r="S3168" s="131"/>
      <c r="T3168" s="131"/>
    </row>
    <row r="3169" spans="13:20" ht="14.25" customHeight="1" x14ac:dyDescent="0.15">
      <c r="M3169" s="123"/>
      <c r="N3169" s="129"/>
      <c r="O3169" s="129"/>
      <c r="P3169" s="130"/>
      <c r="Q3169" s="130"/>
      <c r="R3169" s="130"/>
      <c r="S3169" s="131"/>
      <c r="T3169" s="131"/>
    </row>
    <row r="3170" spans="13:20" ht="14.25" customHeight="1" x14ac:dyDescent="0.15">
      <c r="M3170" s="123"/>
      <c r="N3170" s="129"/>
      <c r="O3170" s="129"/>
      <c r="P3170" s="130"/>
      <c r="Q3170" s="130"/>
      <c r="R3170" s="130"/>
      <c r="S3170" s="131"/>
      <c r="T3170" s="131"/>
    </row>
    <row r="3171" spans="13:20" ht="14.25" customHeight="1" x14ac:dyDescent="0.15">
      <c r="M3171" s="123"/>
      <c r="N3171" s="129"/>
      <c r="O3171" s="129"/>
      <c r="P3171" s="130"/>
      <c r="Q3171" s="130"/>
      <c r="R3171" s="130"/>
      <c r="S3171" s="131"/>
      <c r="T3171" s="131"/>
    </row>
    <row r="3172" spans="13:20" ht="14.25" customHeight="1" x14ac:dyDescent="0.15">
      <c r="M3172" s="123"/>
      <c r="N3172" s="129"/>
      <c r="O3172" s="129"/>
      <c r="P3172" s="130"/>
      <c r="Q3172" s="130"/>
      <c r="R3172" s="130"/>
      <c r="S3172" s="131"/>
      <c r="T3172" s="131"/>
    </row>
    <row r="3173" spans="13:20" ht="14.25" customHeight="1" x14ac:dyDescent="0.15">
      <c r="M3173" s="123"/>
      <c r="N3173" s="129"/>
      <c r="O3173" s="129"/>
      <c r="P3173" s="130"/>
      <c r="Q3173" s="130"/>
      <c r="R3173" s="130"/>
      <c r="S3173" s="131"/>
      <c r="T3173" s="131"/>
    </row>
    <row r="3174" spans="13:20" ht="14.25" customHeight="1" x14ac:dyDescent="0.15">
      <c r="M3174" s="123"/>
      <c r="N3174" s="129"/>
      <c r="O3174" s="129"/>
      <c r="P3174" s="130"/>
      <c r="Q3174" s="130"/>
      <c r="R3174" s="130"/>
      <c r="S3174" s="131"/>
      <c r="T3174" s="131"/>
    </row>
    <row r="3175" spans="13:20" ht="14.25" customHeight="1" x14ac:dyDescent="0.15">
      <c r="M3175" s="123"/>
      <c r="N3175" s="129"/>
      <c r="O3175" s="129"/>
      <c r="P3175" s="130"/>
      <c r="Q3175" s="130"/>
      <c r="R3175" s="130"/>
      <c r="S3175" s="131"/>
      <c r="T3175" s="131"/>
    </row>
    <row r="3176" spans="13:20" ht="14.25" customHeight="1" x14ac:dyDescent="0.15">
      <c r="M3176" s="123"/>
      <c r="N3176" s="129"/>
      <c r="O3176" s="129"/>
      <c r="P3176" s="130"/>
      <c r="Q3176" s="130"/>
      <c r="R3176" s="130"/>
      <c r="S3176" s="131"/>
      <c r="T3176" s="131"/>
    </row>
    <row r="3177" spans="13:20" ht="14.25" customHeight="1" x14ac:dyDescent="0.15">
      <c r="M3177" s="123"/>
      <c r="N3177" s="129"/>
      <c r="O3177" s="129"/>
      <c r="P3177" s="130"/>
      <c r="Q3177" s="130"/>
      <c r="R3177" s="130"/>
      <c r="S3177" s="131"/>
      <c r="T3177" s="131"/>
    </row>
    <row r="3178" spans="13:20" ht="14.25" customHeight="1" x14ac:dyDescent="0.15">
      <c r="M3178" s="123"/>
      <c r="N3178" s="129"/>
      <c r="O3178" s="129"/>
      <c r="P3178" s="130"/>
      <c r="Q3178" s="130"/>
      <c r="R3178" s="130"/>
      <c r="S3178" s="131"/>
      <c r="T3178" s="131"/>
    </row>
    <row r="3179" spans="13:20" ht="14.25" customHeight="1" x14ac:dyDescent="0.15">
      <c r="M3179" s="123"/>
      <c r="N3179" s="129"/>
      <c r="O3179" s="129"/>
      <c r="P3179" s="130"/>
      <c r="Q3179" s="130"/>
      <c r="R3179" s="130"/>
      <c r="S3179" s="131"/>
      <c r="T3179" s="131"/>
    </row>
    <row r="3180" spans="13:20" ht="14.25" customHeight="1" x14ac:dyDescent="0.15">
      <c r="M3180" s="123"/>
      <c r="N3180" s="129"/>
      <c r="O3180" s="129"/>
      <c r="P3180" s="130"/>
      <c r="Q3180" s="130"/>
      <c r="R3180" s="130"/>
      <c r="S3180" s="131"/>
      <c r="T3180" s="131"/>
    </row>
    <row r="3181" spans="13:20" ht="14.25" customHeight="1" x14ac:dyDescent="0.15">
      <c r="M3181" s="123"/>
      <c r="N3181" s="129"/>
      <c r="O3181" s="129"/>
      <c r="P3181" s="130"/>
      <c r="Q3181" s="130"/>
      <c r="R3181" s="130"/>
      <c r="S3181" s="131"/>
      <c r="T3181" s="131"/>
    </row>
    <row r="3182" spans="13:20" ht="14.25" customHeight="1" x14ac:dyDescent="0.15">
      <c r="M3182" s="123"/>
      <c r="N3182" s="129"/>
      <c r="O3182" s="129"/>
      <c r="P3182" s="130"/>
      <c r="Q3182" s="130"/>
      <c r="R3182" s="130"/>
      <c r="S3182" s="131"/>
      <c r="T3182" s="131"/>
    </row>
    <row r="3183" spans="13:20" ht="14.25" customHeight="1" x14ac:dyDescent="0.15">
      <c r="M3183" s="123"/>
      <c r="N3183" s="129"/>
      <c r="O3183" s="129"/>
      <c r="P3183" s="130"/>
      <c r="Q3183" s="130"/>
      <c r="R3183" s="130"/>
      <c r="S3183" s="131"/>
      <c r="T3183" s="131"/>
    </row>
    <row r="3184" spans="13:20" ht="14.25" customHeight="1" x14ac:dyDescent="0.15">
      <c r="M3184" s="123"/>
      <c r="N3184" s="129"/>
      <c r="O3184" s="129"/>
      <c r="P3184" s="130"/>
      <c r="Q3184" s="130"/>
      <c r="R3184" s="130"/>
      <c r="S3184" s="131"/>
      <c r="T3184" s="131"/>
    </row>
    <row r="3185" spans="13:20" ht="14.25" customHeight="1" x14ac:dyDescent="0.15">
      <c r="M3185" s="123"/>
      <c r="N3185" s="129"/>
      <c r="O3185" s="129"/>
      <c r="P3185" s="130"/>
      <c r="Q3185" s="130"/>
      <c r="R3185" s="130"/>
      <c r="S3185" s="131"/>
      <c r="T3185" s="131"/>
    </row>
    <row r="3186" spans="13:20" ht="14.25" customHeight="1" x14ac:dyDescent="0.15">
      <c r="M3186" s="123"/>
      <c r="N3186" s="129"/>
      <c r="O3186" s="129"/>
      <c r="P3186" s="130"/>
      <c r="Q3186" s="130"/>
      <c r="R3186" s="130"/>
      <c r="S3186" s="131"/>
      <c r="T3186" s="131"/>
    </row>
    <row r="3187" spans="13:20" ht="14.25" customHeight="1" x14ac:dyDescent="0.15">
      <c r="M3187" s="123"/>
      <c r="N3187" s="129"/>
      <c r="O3187" s="129"/>
      <c r="P3187" s="130"/>
      <c r="Q3187" s="130"/>
      <c r="R3187" s="130"/>
      <c r="S3187" s="131"/>
      <c r="T3187" s="131"/>
    </row>
    <row r="3188" spans="13:20" ht="14.25" customHeight="1" x14ac:dyDescent="0.15">
      <c r="M3188" s="123"/>
      <c r="N3188" s="129"/>
      <c r="O3188" s="129"/>
      <c r="P3188" s="130"/>
      <c r="Q3188" s="130"/>
      <c r="R3188" s="130"/>
      <c r="S3188" s="131"/>
      <c r="T3188" s="131"/>
    </row>
    <row r="3189" spans="13:20" ht="14.25" customHeight="1" x14ac:dyDescent="0.15">
      <c r="M3189" s="123"/>
      <c r="N3189" s="129"/>
      <c r="O3189" s="129"/>
      <c r="P3189" s="130"/>
      <c r="Q3189" s="130"/>
      <c r="R3189" s="130"/>
      <c r="S3189" s="131"/>
      <c r="T3189" s="131"/>
    </row>
    <row r="3190" spans="13:20" ht="14.25" customHeight="1" x14ac:dyDescent="0.15">
      <c r="M3190" s="123"/>
      <c r="N3190" s="129"/>
      <c r="O3190" s="129"/>
      <c r="P3190" s="130"/>
      <c r="Q3190" s="130"/>
      <c r="R3190" s="130"/>
      <c r="S3190" s="131"/>
      <c r="T3190" s="131"/>
    </row>
    <row r="3191" spans="13:20" ht="14.25" customHeight="1" x14ac:dyDescent="0.15">
      <c r="M3191" s="123"/>
      <c r="N3191" s="129"/>
      <c r="O3191" s="129"/>
      <c r="P3191" s="130"/>
      <c r="Q3191" s="130"/>
      <c r="R3191" s="130"/>
      <c r="S3191" s="131"/>
      <c r="T3191" s="131"/>
    </row>
    <row r="3192" spans="13:20" ht="14.25" customHeight="1" x14ac:dyDescent="0.15">
      <c r="M3192" s="123"/>
      <c r="N3192" s="129"/>
      <c r="O3192" s="129"/>
      <c r="P3192" s="130"/>
      <c r="Q3192" s="130"/>
      <c r="R3192" s="130"/>
      <c r="S3192" s="131"/>
      <c r="T3192" s="131"/>
    </row>
    <row r="3193" spans="13:20" ht="14.25" customHeight="1" x14ac:dyDescent="0.15">
      <c r="M3193" s="123"/>
      <c r="N3193" s="129"/>
      <c r="O3193" s="129"/>
      <c r="P3193" s="130"/>
      <c r="Q3193" s="130"/>
      <c r="R3193" s="130"/>
      <c r="S3193" s="131"/>
      <c r="T3193" s="131"/>
    </row>
    <row r="3194" spans="13:20" ht="14.25" customHeight="1" x14ac:dyDescent="0.15">
      <c r="M3194" s="123"/>
      <c r="N3194" s="129"/>
      <c r="O3194" s="129"/>
      <c r="P3194" s="130"/>
      <c r="Q3194" s="130"/>
      <c r="R3194" s="130"/>
      <c r="S3194" s="131"/>
      <c r="T3194" s="131"/>
    </row>
    <row r="3195" spans="13:20" ht="14.25" customHeight="1" x14ac:dyDescent="0.15">
      <c r="M3195" s="123"/>
      <c r="N3195" s="129"/>
      <c r="O3195" s="129"/>
      <c r="P3195" s="130"/>
      <c r="Q3195" s="130"/>
      <c r="R3195" s="130"/>
      <c r="S3195" s="131"/>
      <c r="T3195" s="131"/>
    </row>
    <row r="3196" spans="13:20" ht="14.25" customHeight="1" x14ac:dyDescent="0.15">
      <c r="M3196" s="123"/>
      <c r="N3196" s="129"/>
      <c r="O3196" s="129"/>
      <c r="P3196" s="130"/>
      <c r="Q3196" s="130"/>
      <c r="R3196" s="130"/>
      <c r="S3196" s="131"/>
      <c r="T3196" s="131"/>
    </row>
    <row r="3197" spans="13:20" ht="14.25" customHeight="1" x14ac:dyDescent="0.15">
      <c r="M3197" s="123"/>
      <c r="N3197" s="129"/>
      <c r="O3197" s="129"/>
      <c r="P3197" s="130"/>
      <c r="Q3197" s="130"/>
      <c r="R3197" s="130"/>
      <c r="S3197" s="131"/>
      <c r="T3197" s="131"/>
    </row>
    <row r="3198" spans="13:20" ht="14.25" customHeight="1" x14ac:dyDescent="0.15">
      <c r="M3198" s="123"/>
      <c r="N3198" s="129"/>
      <c r="O3198" s="129"/>
      <c r="P3198" s="130"/>
      <c r="Q3198" s="130"/>
      <c r="R3198" s="130"/>
      <c r="S3198" s="131"/>
      <c r="T3198" s="131"/>
    </row>
    <row r="3199" spans="13:20" ht="14.25" customHeight="1" x14ac:dyDescent="0.15">
      <c r="M3199" s="123"/>
      <c r="N3199" s="129"/>
      <c r="O3199" s="129"/>
      <c r="P3199" s="130"/>
      <c r="Q3199" s="130"/>
      <c r="R3199" s="130"/>
      <c r="S3199" s="131"/>
      <c r="T3199" s="131"/>
    </row>
    <row r="3200" spans="13:20" ht="14.25" customHeight="1" x14ac:dyDescent="0.15">
      <c r="M3200" s="123"/>
      <c r="N3200" s="129"/>
      <c r="O3200" s="129"/>
      <c r="P3200" s="130"/>
      <c r="Q3200" s="130"/>
      <c r="R3200" s="130"/>
      <c r="S3200" s="131"/>
      <c r="T3200" s="131"/>
    </row>
    <row r="3201" spans="13:20" ht="14.25" customHeight="1" x14ac:dyDescent="0.15">
      <c r="M3201" s="123"/>
      <c r="N3201" s="129"/>
      <c r="O3201" s="129"/>
      <c r="P3201" s="130"/>
      <c r="Q3201" s="130"/>
      <c r="R3201" s="130"/>
      <c r="S3201" s="131"/>
      <c r="T3201" s="131"/>
    </row>
    <row r="3202" spans="13:20" ht="14.25" customHeight="1" x14ac:dyDescent="0.15">
      <c r="M3202" s="123"/>
      <c r="N3202" s="129"/>
      <c r="O3202" s="129"/>
      <c r="P3202" s="130"/>
      <c r="Q3202" s="130"/>
      <c r="R3202" s="130"/>
      <c r="S3202" s="131"/>
      <c r="T3202" s="131"/>
    </row>
    <row r="3203" spans="13:20" ht="14.25" customHeight="1" x14ac:dyDescent="0.15">
      <c r="M3203" s="123"/>
      <c r="N3203" s="129"/>
      <c r="O3203" s="129"/>
      <c r="P3203" s="130"/>
      <c r="Q3203" s="130"/>
      <c r="R3203" s="130"/>
      <c r="S3203" s="131"/>
      <c r="T3203" s="131"/>
    </row>
    <row r="3204" spans="13:20" ht="14.25" customHeight="1" x14ac:dyDescent="0.15">
      <c r="M3204" s="123"/>
      <c r="N3204" s="129"/>
      <c r="O3204" s="129"/>
      <c r="P3204" s="130"/>
      <c r="Q3204" s="130"/>
      <c r="R3204" s="130"/>
      <c r="S3204" s="131"/>
      <c r="T3204" s="131"/>
    </row>
    <row r="3205" spans="13:20" ht="14.25" customHeight="1" x14ac:dyDescent="0.15">
      <c r="M3205" s="123"/>
      <c r="N3205" s="129"/>
      <c r="O3205" s="129"/>
      <c r="P3205" s="130"/>
      <c r="Q3205" s="130"/>
      <c r="R3205" s="130"/>
      <c r="S3205" s="131"/>
      <c r="T3205" s="131"/>
    </row>
    <row r="3206" spans="13:20" ht="14.25" customHeight="1" x14ac:dyDescent="0.15">
      <c r="M3206" s="123"/>
      <c r="N3206" s="129"/>
      <c r="O3206" s="129"/>
      <c r="P3206" s="130"/>
      <c r="Q3206" s="130"/>
      <c r="R3206" s="130"/>
      <c r="S3206" s="131"/>
      <c r="T3206" s="131"/>
    </row>
    <row r="3207" spans="13:20" ht="14.25" customHeight="1" x14ac:dyDescent="0.15">
      <c r="M3207" s="123"/>
      <c r="N3207" s="129"/>
      <c r="O3207" s="129"/>
      <c r="P3207" s="130"/>
      <c r="Q3207" s="130"/>
      <c r="R3207" s="130"/>
      <c r="S3207" s="131"/>
      <c r="T3207" s="131"/>
    </row>
    <row r="3208" spans="13:20" ht="14.25" customHeight="1" x14ac:dyDescent="0.15">
      <c r="M3208" s="123"/>
      <c r="N3208" s="129"/>
      <c r="O3208" s="129"/>
      <c r="P3208" s="130"/>
      <c r="Q3208" s="130"/>
      <c r="R3208" s="130"/>
      <c r="S3208" s="131"/>
      <c r="T3208" s="131"/>
    </row>
    <row r="3209" spans="13:20" ht="14.25" customHeight="1" x14ac:dyDescent="0.15">
      <c r="M3209" s="123"/>
      <c r="N3209" s="129"/>
      <c r="O3209" s="129"/>
      <c r="P3209" s="130"/>
      <c r="Q3209" s="130"/>
      <c r="R3209" s="130"/>
      <c r="S3209" s="131"/>
      <c r="T3209" s="131"/>
    </row>
    <row r="3210" spans="13:20" ht="14.25" customHeight="1" x14ac:dyDescent="0.15">
      <c r="M3210" s="123"/>
      <c r="N3210" s="129"/>
      <c r="O3210" s="129"/>
      <c r="P3210" s="130"/>
      <c r="Q3210" s="130"/>
      <c r="R3210" s="130"/>
      <c r="S3210" s="131"/>
      <c r="T3210" s="131"/>
    </row>
    <row r="3211" spans="13:20" ht="14.25" customHeight="1" x14ac:dyDescent="0.15">
      <c r="M3211" s="123"/>
      <c r="N3211" s="129"/>
      <c r="O3211" s="129"/>
      <c r="P3211" s="130"/>
      <c r="Q3211" s="130"/>
      <c r="R3211" s="130"/>
      <c r="S3211" s="131"/>
      <c r="T3211" s="131"/>
    </row>
    <row r="3212" spans="13:20" ht="14.25" customHeight="1" x14ac:dyDescent="0.15">
      <c r="M3212" s="123"/>
      <c r="N3212" s="129"/>
      <c r="O3212" s="129"/>
      <c r="P3212" s="130"/>
      <c r="Q3212" s="130"/>
      <c r="R3212" s="130"/>
      <c r="S3212" s="131"/>
      <c r="T3212" s="131"/>
    </row>
    <row r="3213" spans="13:20" ht="14.25" customHeight="1" x14ac:dyDescent="0.15">
      <c r="M3213" s="123"/>
      <c r="N3213" s="129"/>
      <c r="O3213" s="129"/>
      <c r="P3213" s="130"/>
      <c r="Q3213" s="130"/>
      <c r="R3213" s="130"/>
      <c r="S3213" s="131"/>
      <c r="T3213" s="131"/>
    </row>
    <row r="3214" spans="13:20" ht="14.25" customHeight="1" x14ac:dyDescent="0.15">
      <c r="M3214" s="123"/>
      <c r="N3214" s="129"/>
      <c r="O3214" s="129"/>
      <c r="P3214" s="130"/>
      <c r="Q3214" s="130"/>
      <c r="R3214" s="130"/>
      <c r="S3214" s="131"/>
      <c r="T3214" s="131"/>
    </row>
    <row r="3215" spans="13:20" ht="14.25" customHeight="1" x14ac:dyDescent="0.15">
      <c r="M3215" s="123"/>
      <c r="N3215" s="129"/>
      <c r="O3215" s="129"/>
      <c r="P3215" s="130"/>
      <c r="Q3215" s="130"/>
      <c r="R3215" s="130"/>
      <c r="S3215" s="131"/>
      <c r="T3215" s="131"/>
    </row>
    <row r="3216" spans="13:20" ht="14.25" customHeight="1" x14ac:dyDescent="0.15">
      <c r="M3216" s="123"/>
      <c r="N3216" s="129"/>
      <c r="O3216" s="129"/>
      <c r="P3216" s="130"/>
      <c r="Q3216" s="130"/>
      <c r="R3216" s="130"/>
      <c r="S3216" s="131"/>
      <c r="T3216" s="131"/>
    </row>
    <row r="3217" spans="13:20" ht="14.25" customHeight="1" x14ac:dyDescent="0.15">
      <c r="M3217" s="123"/>
      <c r="N3217" s="129"/>
      <c r="O3217" s="129"/>
      <c r="P3217" s="130"/>
      <c r="Q3217" s="130"/>
      <c r="R3217" s="130"/>
      <c r="S3217" s="131"/>
      <c r="T3217" s="131"/>
    </row>
    <row r="3218" spans="13:20" ht="14.25" customHeight="1" x14ac:dyDescent="0.15">
      <c r="M3218" s="123"/>
      <c r="N3218" s="129"/>
      <c r="O3218" s="129"/>
      <c r="P3218" s="130"/>
      <c r="Q3218" s="130"/>
      <c r="R3218" s="130"/>
      <c r="S3218" s="131"/>
      <c r="T3218" s="131"/>
    </row>
    <row r="3219" spans="13:20" ht="14.25" customHeight="1" x14ac:dyDescent="0.15">
      <c r="M3219" s="123"/>
      <c r="N3219" s="129"/>
      <c r="O3219" s="129"/>
      <c r="P3219" s="130"/>
      <c r="Q3219" s="130"/>
      <c r="R3219" s="130"/>
      <c r="S3219" s="131"/>
      <c r="T3219" s="131"/>
    </row>
    <row r="3220" spans="13:20" ht="14.25" customHeight="1" x14ac:dyDescent="0.15">
      <c r="M3220" s="123"/>
      <c r="N3220" s="129"/>
      <c r="O3220" s="129"/>
      <c r="P3220" s="130"/>
      <c r="Q3220" s="130"/>
      <c r="R3220" s="130"/>
      <c r="S3220" s="131"/>
      <c r="T3220" s="131"/>
    </row>
    <row r="3221" spans="13:20" ht="14.25" customHeight="1" x14ac:dyDescent="0.15">
      <c r="M3221" s="123"/>
      <c r="N3221" s="129"/>
      <c r="O3221" s="129"/>
      <c r="P3221" s="130"/>
      <c r="Q3221" s="130"/>
      <c r="R3221" s="130"/>
      <c r="S3221" s="131"/>
      <c r="T3221" s="131"/>
    </row>
    <row r="3222" spans="13:20" ht="14.25" customHeight="1" x14ac:dyDescent="0.15">
      <c r="M3222" s="123"/>
      <c r="N3222" s="129"/>
      <c r="O3222" s="129"/>
      <c r="P3222" s="130"/>
      <c r="Q3222" s="130"/>
      <c r="R3222" s="130"/>
      <c r="S3222" s="131"/>
      <c r="T3222" s="131"/>
    </row>
    <row r="3223" spans="13:20" ht="14.25" customHeight="1" x14ac:dyDescent="0.15">
      <c r="M3223" s="123"/>
      <c r="N3223" s="129"/>
      <c r="O3223" s="129"/>
      <c r="P3223" s="130"/>
      <c r="Q3223" s="130"/>
      <c r="R3223" s="130"/>
      <c r="S3223" s="131"/>
      <c r="T3223" s="131"/>
    </row>
    <row r="3224" spans="13:20" ht="14.25" customHeight="1" x14ac:dyDescent="0.15">
      <c r="M3224" s="123"/>
      <c r="N3224" s="129"/>
      <c r="O3224" s="129"/>
      <c r="P3224" s="130"/>
      <c r="Q3224" s="130"/>
      <c r="R3224" s="130"/>
      <c r="S3224" s="131"/>
      <c r="T3224" s="131"/>
    </row>
    <row r="3225" spans="13:20" ht="14.25" customHeight="1" x14ac:dyDescent="0.15">
      <c r="M3225" s="123"/>
      <c r="N3225" s="129"/>
      <c r="O3225" s="129"/>
      <c r="P3225" s="130"/>
      <c r="Q3225" s="130"/>
      <c r="R3225" s="130"/>
      <c r="S3225" s="131"/>
      <c r="T3225" s="131"/>
    </row>
    <row r="3226" spans="13:20" ht="14.25" customHeight="1" x14ac:dyDescent="0.15">
      <c r="M3226" s="123"/>
      <c r="N3226" s="129"/>
      <c r="O3226" s="129"/>
      <c r="P3226" s="130"/>
      <c r="Q3226" s="130"/>
      <c r="R3226" s="130"/>
      <c r="S3226" s="131"/>
      <c r="T3226" s="131"/>
    </row>
    <row r="3227" spans="13:20" ht="14.25" customHeight="1" x14ac:dyDescent="0.15">
      <c r="M3227" s="123"/>
      <c r="N3227" s="129"/>
      <c r="O3227" s="129"/>
      <c r="P3227" s="130"/>
      <c r="Q3227" s="130"/>
      <c r="R3227" s="130"/>
      <c r="S3227" s="131"/>
      <c r="T3227" s="131"/>
    </row>
    <row r="3228" spans="13:20" ht="14.25" customHeight="1" x14ac:dyDescent="0.15">
      <c r="M3228" s="123"/>
      <c r="N3228" s="129"/>
      <c r="O3228" s="129"/>
      <c r="P3228" s="130"/>
      <c r="Q3228" s="130"/>
      <c r="R3228" s="130"/>
      <c r="S3228" s="131"/>
      <c r="T3228" s="131"/>
    </row>
    <row r="3229" spans="13:20" ht="14.25" customHeight="1" x14ac:dyDescent="0.15">
      <c r="M3229" s="123"/>
      <c r="N3229" s="129"/>
      <c r="O3229" s="129"/>
      <c r="P3229" s="130"/>
      <c r="Q3229" s="130"/>
      <c r="R3229" s="130"/>
      <c r="S3229" s="131"/>
      <c r="T3229" s="131"/>
    </row>
    <row r="3230" spans="13:20" ht="14.25" customHeight="1" x14ac:dyDescent="0.15">
      <c r="M3230" s="123"/>
      <c r="N3230" s="129"/>
      <c r="O3230" s="129"/>
      <c r="P3230" s="130"/>
      <c r="Q3230" s="130"/>
      <c r="R3230" s="130"/>
      <c r="S3230" s="131"/>
      <c r="T3230" s="131"/>
    </row>
    <row r="3231" spans="13:20" ht="14.25" customHeight="1" x14ac:dyDescent="0.15">
      <c r="M3231" s="123"/>
      <c r="N3231" s="129"/>
      <c r="O3231" s="129"/>
      <c r="P3231" s="130"/>
      <c r="Q3231" s="130"/>
      <c r="R3231" s="130"/>
      <c r="S3231" s="131"/>
      <c r="T3231" s="131"/>
    </row>
    <row r="3232" spans="13:20" ht="14.25" customHeight="1" x14ac:dyDescent="0.15">
      <c r="M3232" s="123"/>
      <c r="N3232" s="129"/>
      <c r="O3232" s="129"/>
      <c r="P3232" s="130"/>
      <c r="Q3232" s="130"/>
      <c r="R3232" s="130"/>
      <c r="S3232" s="131"/>
      <c r="T3232" s="131"/>
    </row>
    <row r="3233" spans="13:20" ht="14.25" customHeight="1" x14ac:dyDescent="0.15">
      <c r="M3233" s="123"/>
      <c r="N3233" s="129"/>
      <c r="O3233" s="129"/>
      <c r="P3233" s="130"/>
      <c r="Q3233" s="130"/>
      <c r="R3233" s="130"/>
      <c r="S3233" s="131"/>
      <c r="T3233" s="131"/>
    </row>
    <row r="3234" spans="13:20" ht="14.25" customHeight="1" x14ac:dyDescent="0.15">
      <c r="M3234" s="123"/>
      <c r="N3234" s="129"/>
      <c r="O3234" s="129"/>
      <c r="P3234" s="130"/>
      <c r="Q3234" s="130"/>
      <c r="R3234" s="130"/>
      <c r="S3234" s="131"/>
      <c r="T3234" s="131"/>
    </row>
    <row r="3235" spans="13:20" ht="14.25" customHeight="1" x14ac:dyDescent="0.15">
      <c r="M3235" s="123"/>
      <c r="N3235" s="129"/>
      <c r="O3235" s="129"/>
      <c r="P3235" s="130"/>
      <c r="Q3235" s="130"/>
      <c r="R3235" s="130"/>
      <c r="S3235" s="131"/>
      <c r="T3235" s="131"/>
    </row>
    <row r="3236" spans="13:20" ht="14.25" customHeight="1" x14ac:dyDescent="0.15">
      <c r="M3236" s="123"/>
      <c r="N3236" s="129"/>
      <c r="O3236" s="129"/>
      <c r="P3236" s="130"/>
      <c r="Q3236" s="130"/>
      <c r="R3236" s="130"/>
      <c r="S3236" s="131"/>
      <c r="T3236" s="131"/>
    </row>
    <row r="3237" spans="13:20" ht="14.25" customHeight="1" x14ac:dyDescent="0.15">
      <c r="M3237" s="123"/>
      <c r="N3237" s="129"/>
      <c r="O3237" s="129"/>
      <c r="P3237" s="130"/>
      <c r="Q3237" s="130"/>
      <c r="R3237" s="130"/>
      <c r="S3237" s="131"/>
      <c r="T3237" s="131"/>
    </row>
    <row r="3238" spans="13:20" ht="14.25" customHeight="1" x14ac:dyDescent="0.15">
      <c r="M3238" s="123"/>
      <c r="N3238" s="129"/>
      <c r="O3238" s="129"/>
      <c r="P3238" s="130"/>
      <c r="Q3238" s="130"/>
      <c r="R3238" s="130"/>
      <c r="S3238" s="131"/>
      <c r="T3238" s="131"/>
    </row>
    <row r="3239" spans="13:20" ht="14.25" customHeight="1" x14ac:dyDescent="0.15">
      <c r="M3239" s="123"/>
      <c r="N3239" s="129"/>
      <c r="O3239" s="129"/>
      <c r="P3239" s="130"/>
      <c r="Q3239" s="130"/>
      <c r="R3239" s="130"/>
      <c r="S3239" s="131"/>
      <c r="T3239" s="131"/>
    </row>
    <row r="3240" spans="13:20" ht="14.25" customHeight="1" x14ac:dyDescent="0.15">
      <c r="M3240" s="123"/>
      <c r="N3240" s="129"/>
      <c r="O3240" s="129"/>
      <c r="P3240" s="130"/>
      <c r="Q3240" s="130"/>
      <c r="R3240" s="130"/>
      <c r="S3240" s="131"/>
      <c r="T3240" s="131"/>
    </row>
    <row r="3241" spans="13:20" ht="14.25" customHeight="1" x14ac:dyDescent="0.15">
      <c r="M3241" s="123"/>
      <c r="N3241" s="129"/>
      <c r="O3241" s="129"/>
      <c r="P3241" s="130"/>
      <c r="Q3241" s="130"/>
      <c r="R3241" s="130"/>
      <c r="S3241" s="131"/>
      <c r="T3241" s="131"/>
    </row>
    <row r="3242" spans="13:20" ht="14.25" customHeight="1" x14ac:dyDescent="0.15">
      <c r="M3242" s="123"/>
      <c r="N3242" s="129"/>
      <c r="O3242" s="129"/>
      <c r="P3242" s="130"/>
      <c r="Q3242" s="130"/>
      <c r="R3242" s="130"/>
      <c r="S3242" s="131"/>
      <c r="T3242" s="131"/>
    </row>
    <row r="3243" spans="13:20" ht="14.25" customHeight="1" x14ac:dyDescent="0.15">
      <c r="M3243" s="123"/>
      <c r="N3243" s="129"/>
      <c r="O3243" s="129"/>
      <c r="P3243" s="130"/>
      <c r="Q3243" s="130"/>
      <c r="R3243" s="130"/>
      <c r="S3243" s="131"/>
      <c r="T3243" s="131"/>
    </row>
    <row r="3244" spans="13:20" ht="14.25" customHeight="1" x14ac:dyDescent="0.15">
      <c r="M3244" s="123"/>
      <c r="N3244" s="129"/>
      <c r="O3244" s="129"/>
      <c r="P3244" s="130"/>
      <c r="Q3244" s="130"/>
      <c r="R3244" s="130"/>
      <c r="S3244" s="131"/>
      <c r="T3244" s="131"/>
    </row>
    <row r="3245" spans="13:20" ht="14.25" customHeight="1" x14ac:dyDescent="0.15">
      <c r="M3245" s="123"/>
      <c r="N3245" s="129"/>
      <c r="O3245" s="129"/>
      <c r="P3245" s="130"/>
      <c r="Q3245" s="130"/>
      <c r="R3245" s="130"/>
      <c r="S3245" s="131"/>
      <c r="T3245" s="131"/>
    </row>
    <row r="3246" spans="13:20" ht="14.25" customHeight="1" x14ac:dyDescent="0.15">
      <c r="M3246" s="123"/>
      <c r="N3246" s="129"/>
      <c r="O3246" s="129"/>
      <c r="P3246" s="130"/>
      <c r="Q3246" s="130"/>
      <c r="R3246" s="130"/>
      <c r="S3246" s="131"/>
      <c r="T3246" s="131"/>
    </row>
    <row r="3247" spans="13:20" ht="14.25" customHeight="1" x14ac:dyDescent="0.15">
      <c r="M3247" s="123"/>
      <c r="N3247" s="129"/>
      <c r="O3247" s="129"/>
      <c r="P3247" s="130"/>
      <c r="Q3247" s="130"/>
      <c r="R3247" s="130"/>
      <c r="S3247" s="131"/>
      <c r="T3247" s="131"/>
    </row>
    <row r="3248" spans="13:20" ht="14.25" customHeight="1" x14ac:dyDescent="0.15">
      <c r="M3248" s="123"/>
      <c r="N3248" s="129"/>
      <c r="O3248" s="129"/>
      <c r="P3248" s="130"/>
      <c r="Q3248" s="130"/>
      <c r="R3248" s="130"/>
      <c r="S3248" s="131"/>
      <c r="T3248" s="131"/>
    </row>
    <row r="3249" spans="13:20" ht="14.25" customHeight="1" x14ac:dyDescent="0.15">
      <c r="M3249" s="123"/>
      <c r="N3249" s="129"/>
      <c r="O3249" s="129"/>
      <c r="P3249" s="130"/>
      <c r="Q3249" s="130"/>
      <c r="R3249" s="130"/>
      <c r="S3249" s="131"/>
      <c r="T3249" s="131"/>
    </row>
    <row r="3250" spans="13:20" ht="14.25" customHeight="1" x14ac:dyDescent="0.15">
      <c r="M3250" s="123"/>
      <c r="N3250" s="129"/>
      <c r="O3250" s="129"/>
      <c r="P3250" s="130"/>
      <c r="Q3250" s="130"/>
      <c r="R3250" s="130"/>
      <c r="S3250" s="131"/>
      <c r="T3250" s="131"/>
    </row>
    <row r="3251" spans="13:20" ht="14.25" customHeight="1" x14ac:dyDescent="0.15">
      <c r="M3251" s="123"/>
      <c r="N3251" s="129"/>
      <c r="O3251" s="129"/>
      <c r="P3251" s="130"/>
      <c r="Q3251" s="130"/>
      <c r="R3251" s="130"/>
      <c r="S3251" s="131"/>
      <c r="T3251" s="131"/>
    </row>
    <row r="3252" spans="13:20" ht="14.25" customHeight="1" x14ac:dyDescent="0.15">
      <c r="M3252" s="123"/>
      <c r="N3252" s="129"/>
      <c r="O3252" s="129"/>
      <c r="P3252" s="130"/>
      <c r="Q3252" s="130"/>
      <c r="R3252" s="130"/>
      <c r="S3252" s="131"/>
      <c r="T3252" s="131"/>
    </row>
    <row r="3253" spans="13:20" ht="14.25" customHeight="1" x14ac:dyDescent="0.15">
      <c r="M3253" s="123"/>
      <c r="N3253" s="129"/>
      <c r="O3253" s="129"/>
      <c r="P3253" s="130"/>
      <c r="Q3253" s="130"/>
      <c r="R3253" s="130"/>
      <c r="S3253" s="131"/>
      <c r="T3253" s="131"/>
    </row>
    <row r="3254" spans="13:20" ht="14.25" customHeight="1" x14ac:dyDescent="0.15">
      <c r="M3254" s="123"/>
      <c r="N3254" s="129"/>
      <c r="O3254" s="129"/>
      <c r="P3254" s="130"/>
      <c r="Q3254" s="130"/>
      <c r="R3254" s="130"/>
      <c r="S3254" s="131"/>
      <c r="T3254" s="131"/>
    </row>
    <row r="3255" spans="13:20" ht="14.25" customHeight="1" x14ac:dyDescent="0.15">
      <c r="M3255" s="123"/>
      <c r="N3255" s="129"/>
      <c r="O3255" s="129"/>
      <c r="P3255" s="130"/>
      <c r="Q3255" s="130"/>
      <c r="R3255" s="130"/>
      <c r="S3255" s="131"/>
      <c r="T3255" s="131"/>
    </row>
    <row r="3256" spans="13:20" ht="14.25" customHeight="1" x14ac:dyDescent="0.15">
      <c r="M3256" s="123"/>
      <c r="N3256" s="129"/>
      <c r="O3256" s="129"/>
      <c r="P3256" s="130"/>
      <c r="Q3256" s="130"/>
      <c r="R3256" s="130"/>
      <c r="S3256" s="131"/>
      <c r="T3256" s="131"/>
    </row>
    <row r="3257" spans="13:20" ht="14.25" customHeight="1" x14ac:dyDescent="0.15">
      <c r="M3257" s="123"/>
      <c r="N3257" s="129"/>
      <c r="O3257" s="129"/>
      <c r="P3257" s="130"/>
      <c r="Q3257" s="130"/>
      <c r="R3257" s="130"/>
      <c r="S3257" s="131"/>
      <c r="T3257" s="131"/>
    </row>
    <row r="3258" spans="13:20" ht="14.25" customHeight="1" x14ac:dyDescent="0.15">
      <c r="M3258" s="123"/>
      <c r="N3258" s="129"/>
      <c r="O3258" s="129"/>
      <c r="P3258" s="130"/>
      <c r="Q3258" s="130"/>
      <c r="R3258" s="130"/>
      <c r="S3258" s="131"/>
      <c r="T3258" s="131"/>
    </row>
    <row r="3259" spans="13:20" ht="14.25" customHeight="1" x14ac:dyDescent="0.15">
      <c r="M3259" s="123"/>
      <c r="N3259" s="129"/>
      <c r="O3259" s="129"/>
      <c r="P3259" s="130"/>
      <c r="Q3259" s="130"/>
      <c r="R3259" s="130"/>
      <c r="S3259" s="131"/>
      <c r="T3259" s="131"/>
    </row>
    <row r="3260" spans="13:20" ht="14.25" customHeight="1" x14ac:dyDescent="0.15">
      <c r="M3260" s="123"/>
      <c r="N3260" s="129"/>
      <c r="O3260" s="129"/>
      <c r="P3260" s="130"/>
      <c r="Q3260" s="130"/>
      <c r="R3260" s="130"/>
      <c r="S3260" s="131"/>
      <c r="T3260" s="131"/>
    </row>
    <row r="3261" spans="13:20" ht="14.25" customHeight="1" x14ac:dyDescent="0.15">
      <c r="M3261" s="123"/>
      <c r="N3261" s="129"/>
      <c r="O3261" s="129"/>
      <c r="P3261" s="130"/>
      <c r="Q3261" s="130"/>
      <c r="R3261" s="130"/>
      <c r="S3261" s="131"/>
      <c r="T3261" s="131"/>
    </row>
    <row r="3262" spans="13:20" ht="14.25" customHeight="1" x14ac:dyDescent="0.15">
      <c r="M3262" s="123"/>
      <c r="N3262" s="129"/>
      <c r="O3262" s="129"/>
      <c r="P3262" s="130"/>
      <c r="Q3262" s="130"/>
      <c r="R3262" s="130"/>
      <c r="S3262" s="131"/>
      <c r="T3262" s="131"/>
    </row>
    <row r="3263" spans="13:20" ht="14.25" customHeight="1" x14ac:dyDescent="0.15">
      <c r="M3263" s="123"/>
      <c r="N3263" s="129"/>
      <c r="O3263" s="129"/>
      <c r="P3263" s="130"/>
      <c r="Q3263" s="130"/>
      <c r="R3263" s="130"/>
      <c r="S3263" s="131"/>
      <c r="T3263" s="131"/>
    </row>
    <row r="3264" spans="13:20" ht="14.25" customHeight="1" x14ac:dyDescent="0.15">
      <c r="M3264" s="123"/>
      <c r="N3264" s="129"/>
      <c r="O3264" s="129"/>
      <c r="P3264" s="130"/>
      <c r="Q3264" s="130"/>
      <c r="R3264" s="130"/>
      <c r="S3264" s="131"/>
      <c r="T3264" s="131"/>
    </row>
    <row r="3265" spans="13:20" ht="14.25" customHeight="1" x14ac:dyDescent="0.15">
      <c r="M3265" s="123"/>
      <c r="N3265" s="129"/>
      <c r="O3265" s="129"/>
      <c r="P3265" s="130"/>
      <c r="Q3265" s="130"/>
      <c r="R3265" s="130"/>
      <c r="S3265" s="131"/>
      <c r="T3265" s="131"/>
    </row>
    <row r="3266" spans="13:20" ht="14.25" customHeight="1" x14ac:dyDescent="0.15">
      <c r="M3266" s="123"/>
      <c r="N3266" s="129"/>
      <c r="O3266" s="129"/>
      <c r="P3266" s="130"/>
      <c r="Q3266" s="130"/>
      <c r="R3266" s="130"/>
      <c r="S3266" s="131"/>
      <c r="T3266" s="131"/>
    </row>
    <row r="3267" spans="13:20" ht="14.25" customHeight="1" x14ac:dyDescent="0.15">
      <c r="M3267" s="123"/>
      <c r="N3267" s="129"/>
      <c r="O3267" s="129"/>
      <c r="P3267" s="130"/>
      <c r="Q3267" s="130"/>
      <c r="R3267" s="130"/>
      <c r="S3267" s="131"/>
      <c r="T3267" s="131"/>
    </row>
    <row r="3268" spans="13:20" ht="14.25" customHeight="1" x14ac:dyDescent="0.15">
      <c r="M3268" s="123"/>
      <c r="N3268" s="129"/>
      <c r="O3268" s="129"/>
      <c r="P3268" s="130"/>
      <c r="Q3268" s="130"/>
      <c r="R3268" s="130"/>
      <c r="S3268" s="131"/>
      <c r="T3268" s="131"/>
    </row>
    <row r="3269" spans="13:20" ht="14.25" customHeight="1" x14ac:dyDescent="0.15">
      <c r="M3269" s="123"/>
      <c r="N3269" s="129"/>
      <c r="O3269" s="129"/>
      <c r="P3269" s="130"/>
      <c r="Q3269" s="130"/>
      <c r="R3269" s="130"/>
      <c r="S3269" s="131"/>
      <c r="T3269" s="131"/>
    </row>
    <row r="3270" spans="13:20" ht="14.25" customHeight="1" x14ac:dyDescent="0.15">
      <c r="M3270" s="123"/>
      <c r="N3270" s="129"/>
      <c r="O3270" s="129"/>
      <c r="P3270" s="130"/>
      <c r="Q3270" s="130"/>
      <c r="R3270" s="130"/>
      <c r="S3270" s="131"/>
      <c r="T3270" s="131"/>
    </row>
    <row r="3271" spans="13:20" ht="14.25" customHeight="1" x14ac:dyDescent="0.15">
      <c r="M3271" s="123"/>
      <c r="N3271" s="129"/>
      <c r="O3271" s="129"/>
      <c r="P3271" s="130"/>
      <c r="Q3271" s="130"/>
      <c r="R3271" s="130"/>
      <c r="S3271" s="131"/>
      <c r="T3271" s="131"/>
    </row>
    <row r="3272" spans="13:20" ht="14.25" customHeight="1" x14ac:dyDescent="0.15">
      <c r="M3272" s="123"/>
      <c r="N3272" s="129"/>
      <c r="O3272" s="129"/>
      <c r="P3272" s="130"/>
      <c r="Q3272" s="130"/>
      <c r="R3272" s="130"/>
      <c r="S3272" s="131"/>
      <c r="T3272" s="131"/>
    </row>
    <row r="3273" spans="13:20" ht="14.25" customHeight="1" x14ac:dyDescent="0.15">
      <c r="M3273" s="123"/>
      <c r="N3273" s="129"/>
      <c r="O3273" s="129"/>
      <c r="P3273" s="130"/>
      <c r="Q3273" s="130"/>
      <c r="R3273" s="130"/>
      <c r="S3273" s="131"/>
      <c r="T3273" s="131"/>
    </row>
    <row r="3274" spans="13:20" ht="14.25" customHeight="1" x14ac:dyDescent="0.15">
      <c r="M3274" s="123"/>
      <c r="N3274" s="129"/>
      <c r="O3274" s="129"/>
      <c r="P3274" s="130"/>
      <c r="Q3274" s="130"/>
      <c r="R3274" s="130"/>
      <c r="S3274" s="131"/>
      <c r="T3274" s="131"/>
    </row>
    <row r="3275" spans="13:20" ht="14.25" customHeight="1" x14ac:dyDescent="0.15">
      <c r="M3275" s="123"/>
      <c r="N3275" s="129"/>
      <c r="O3275" s="129"/>
      <c r="P3275" s="130"/>
      <c r="Q3275" s="130"/>
      <c r="R3275" s="130"/>
      <c r="S3275" s="131"/>
      <c r="T3275" s="131"/>
    </row>
    <row r="3276" spans="13:20" ht="14.25" customHeight="1" x14ac:dyDescent="0.15">
      <c r="M3276" s="123"/>
      <c r="N3276" s="129"/>
      <c r="O3276" s="129"/>
      <c r="P3276" s="130"/>
      <c r="Q3276" s="130"/>
      <c r="R3276" s="130"/>
      <c r="S3276" s="131"/>
      <c r="T3276" s="131"/>
    </row>
    <row r="3277" spans="13:20" ht="14.25" customHeight="1" x14ac:dyDescent="0.15">
      <c r="M3277" s="123"/>
      <c r="N3277" s="129"/>
      <c r="O3277" s="129"/>
      <c r="P3277" s="130"/>
      <c r="Q3277" s="130"/>
      <c r="R3277" s="130"/>
      <c r="S3277" s="131"/>
      <c r="T3277" s="131"/>
    </row>
    <row r="3278" spans="13:20" ht="14.25" customHeight="1" x14ac:dyDescent="0.15">
      <c r="M3278" s="123"/>
      <c r="N3278" s="129"/>
      <c r="O3278" s="129"/>
      <c r="P3278" s="130"/>
      <c r="Q3278" s="130"/>
      <c r="R3278" s="130"/>
      <c r="S3278" s="131"/>
      <c r="T3278" s="131"/>
    </row>
    <row r="3279" spans="13:20" ht="14.25" customHeight="1" x14ac:dyDescent="0.15">
      <c r="M3279" s="123"/>
      <c r="N3279" s="129"/>
      <c r="O3279" s="129"/>
      <c r="P3279" s="130"/>
      <c r="Q3279" s="130"/>
      <c r="R3279" s="130"/>
      <c r="S3279" s="131"/>
      <c r="T3279" s="131"/>
    </row>
    <row r="3280" spans="13:20" ht="14.25" customHeight="1" x14ac:dyDescent="0.15">
      <c r="M3280" s="123"/>
      <c r="N3280" s="129"/>
      <c r="O3280" s="129"/>
      <c r="P3280" s="130"/>
      <c r="Q3280" s="130"/>
      <c r="R3280" s="130"/>
      <c r="S3280" s="131"/>
      <c r="T3280" s="131"/>
    </row>
    <row r="3281" spans="13:20" ht="14.25" customHeight="1" x14ac:dyDescent="0.15">
      <c r="M3281" s="123"/>
      <c r="N3281" s="129"/>
      <c r="O3281" s="129"/>
      <c r="P3281" s="130"/>
      <c r="Q3281" s="130"/>
      <c r="R3281" s="130"/>
      <c r="S3281" s="131"/>
      <c r="T3281" s="131"/>
    </row>
    <row r="3282" spans="13:20" ht="14.25" customHeight="1" x14ac:dyDescent="0.15">
      <c r="M3282" s="123"/>
      <c r="N3282" s="129"/>
      <c r="O3282" s="129"/>
      <c r="P3282" s="130"/>
      <c r="Q3282" s="130"/>
      <c r="R3282" s="130"/>
      <c r="S3282" s="131"/>
      <c r="T3282" s="131"/>
    </row>
    <row r="3283" spans="13:20" ht="14.25" customHeight="1" x14ac:dyDescent="0.15">
      <c r="M3283" s="123"/>
      <c r="N3283" s="129"/>
      <c r="O3283" s="129"/>
      <c r="P3283" s="130"/>
      <c r="Q3283" s="130"/>
      <c r="R3283" s="130"/>
      <c r="S3283" s="131"/>
      <c r="T3283" s="131"/>
    </row>
    <row r="3284" spans="13:20" ht="14.25" customHeight="1" x14ac:dyDescent="0.15">
      <c r="M3284" s="123"/>
      <c r="N3284" s="129"/>
      <c r="O3284" s="129"/>
      <c r="P3284" s="130"/>
      <c r="Q3284" s="130"/>
      <c r="R3284" s="130"/>
      <c r="S3284" s="131"/>
      <c r="T3284" s="131"/>
    </row>
    <row r="3285" spans="13:20" ht="14.25" customHeight="1" x14ac:dyDescent="0.15">
      <c r="M3285" s="123"/>
      <c r="N3285" s="129"/>
      <c r="O3285" s="129"/>
      <c r="P3285" s="130"/>
      <c r="Q3285" s="130"/>
      <c r="R3285" s="130"/>
      <c r="S3285" s="131"/>
      <c r="T3285" s="131"/>
    </row>
    <row r="3286" spans="13:20" ht="14.25" customHeight="1" x14ac:dyDescent="0.15">
      <c r="M3286" s="123"/>
      <c r="N3286" s="129"/>
      <c r="O3286" s="129"/>
      <c r="P3286" s="130"/>
      <c r="Q3286" s="130"/>
      <c r="R3286" s="130"/>
      <c r="S3286" s="131"/>
      <c r="T3286" s="131"/>
    </row>
    <row r="3287" spans="13:20" ht="14.25" customHeight="1" x14ac:dyDescent="0.15">
      <c r="M3287" s="123"/>
      <c r="N3287" s="129"/>
      <c r="O3287" s="129"/>
      <c r="P3287" s="130"/>
      <c r="Q3287" s="130"/>
      <c r="R3287" s="130"/>
      <c r="S3287" s="131"/>
      <c r="T3287" s="131"/>
    </row>
    <row r="3288" spans="13:20" ht="14.25" customHeight="1" x14ac:dyDescent="0.15">
      <c r="M3288" s="123"/>
      <c r="N3288" s="129"/>
      <c r="O3288" s="129"/>
      <c r="P3288" s="130"/>
      <c r="Q3288" s="130"/>
      <c r="R3288" s="130"/>
      <c r="S3288" s="131"/>
      <c r="T3288" s="131"/>
    </row>
    <row r="3289" spans="13:20" ht="14.25" customHeight="1" x14ac:dyDescent="0.15">
      <c r="M3289" s="123"/>
      <c r="N3289" s="129"/>
      <c r="O3289" s="129"/>
      <c r="P3289" s="130"/>
      <c r="Q3289" s="130"/>
      <c r="R3289" s="130"/>
      <c r="S3289" s="131"/>
      <c r="T3289" s="131"/>
    </row>
    <row r="3290" spans="13:20" ht="14.25" customHeight="1" x14ac:dyDescent="0.15">
      <c r="M3290" s="123"/>
      <c r="N3290" s="129"/>
      <c r="O3290" s="129"/>
      <c r="P3290" s="130"/>
      <c r="Q3290" s="130"/>
      <c r="R3290" s="130"/>
      <c r="S3290" s="131"/>
      <c r="T3290" s="131"/>
    </row>
    <row r="3291" spans="13:20" ht="14.25" customHeight="1" x14ac:dyDescent="0.15">
      <c r="M3291" s="123"/>
      <c r="N3291" s="129"/>
      <c r="O3291" s="129"/>
      <c r="P3291" s="130"/>
      <c r="Q3291" s="130"/>
      <c r="R3291" s="130"/>
      <c r="S3291" s="131"/>
      <c r="T3291" s="131"/>
    </row>
    <row r="3292" spans="13:20" ht="14.25" customHeight="1" x14ac:dyDescent="0.15">
      <c r="M3292" s="123"/>
      <c r="N3292" s="129"/>
      <c r="O3292" s="129"/>
      <c r="P3292" s="130"/>
      <c r="Q3292" s="130"/>
      <c r="R3292" s="130"/>
      <c r="S3292" s="131"/>
      <c r="T3292" s="131"/>
    </row>
    <row r="3293" spans="13:20" ht="14.25" customHeight="1" x14ac:dyDescent="0.15">
      <c r="M3293" s="123"/>
      <c r="N3293" s="129"/>
      <c r="O3293" s="129"/>
      <c r="P3293" s="130"/>
      <c r="Q3293" s="130"/>
      <c r="R3293" s="130"/>
      <c r="S3293" s="131"/>
      <c r="T3293" s="131"/>
    </row>
    <row r="3294" spans="13:20" ht="14.25" customHeight="1" x14ac:dyDescent="0.15">
      <c r="M3294" s="123"/>
      <c r="N3294" s="129"/>
      <c r="O3294" s="129"/>
      <c r="P3294" s="130"/>
      <c r="Q3294" s="130"/>
      <c r="R3294" s="130"/>
      <c r="S3294" s="131"/>
      <c r="T3294" s="131"/>
    </row>
    <row r="3295" spans="13:20" ht="14.25" customHeight="1" x14ac:dyDescent="0.15">
      <c r="M3295" s="123"/>
      <c r="N3295" s="129"/>
      <c r="O3295" s="129"/>
      <c r="P3295" s="130"/>
      <c r="Q3295" s="130"/>
      <c r="R3295" s="130"/>
      <c r="S3295" s="131"/>
      <c r="T3295" s="131"/>
    </row>
    <row r="3296" spans="13:20" ht="14.25" customHeight="1" x14ac:dyDescent="0.15">
      <c r="M3296" s="123"/>
      <c r="N3296" s="129"/>
      <c r="O3296" s="129"/>
      <c r="P3296" s="130"/>
      <c r="Q3296" s="130"/>
      <c r="R3296" s="130"/>
      <c r="S3296" s="131"/>
      <c r="T3296" s="131"/>
    </row>
    <row r="3297" spans="13:20" ht="14.25" customHeight="1" x14ac:dyDescent="0.15">
      <c r="M3297" s="123"/>
      <c r="N3297" s="129"/>
      <c r="O3297" s="129"/>
      <c r="P3297" s="130"/>
      <c r="Q3297" s="130"/>
      <c r="R3297" s="130"/>
      <c r="S3297" s="131"/>
      <c r="T3297" s="131"/>
    </row>
    <row r="3298" spans="13:20" ht="14.25" customHeight="1" x14ac:dyDescent="0.15">
      <c r="M3298" s="123"/>
      <c r="N3298" s="129"/>
      <c r="O3298" s="129"/>
      <c r="P3298" s="130"/>
      <c r="Q3298" s="130"/>
      <c r="R3298" s="130"/>
      <c r="S3298" s="131"/>
      <c r="T3298" s="131"/>
    </row>
    <row r="3299" spans="13:20" ht="14.25" customHeight="1" x14ac:dyDescent="0.15">
      <c r="M3299" s="123"/>
      <c r="N3299" s="129"/>
      <c r="O3299" s="129"/>
      <c r="P3299" s="130"/>
      <c r="Q3299" s="130"/>
      <c r="R3299" s="130"/>
      <c r="S3299" s="131"/>
      <c r="T3299" s="131"/>
    </row>
    <row r="3300" spans="13:20" ht="14.25" customHeight="1" x14ac:dyDescent="0.15">
      <c r="M3300" s="123"/>
      <c r="N3300" s="129"/>
      <c r="O3300" s="129"/>
      <c r="P3300" s="130"/>
      <c r="Q3300" s="130"/>
      <c r="R3300" s="130"/>
      <c r="S3300" s="131"/>
      <c r="T3300" s="131"/>
    </row>
    <row r="3301" spans="13:20" ht="14.25" customHeight="1" x14ac:dyDescent="0.15">
      <c r="M3301" s="123"/>
      <c r="N3301" s="129"/>
      <c r="O3301" s="129"/>
      <c r="P3301" s="130"/>
      <c r="Q3301" s="130"/>
      <c r="R3301" s="130"/>
      <c r="S3301" s="131"/>
      <c r="T3301" s="131"/>
    </row>
    <row r="3302" spans="13:20" ht="14.25" customHeight="1" x14ac:dyDescent="0.15">
      <c r="M3302" s="123"/>
      <c r="N3302" s="129"/>
      <c r="O3302" s="129"/>
      <c r="P3302" s="130"/>
      <c r="Q3302" s="130"/>
      <c r="R3302" s="130"/>
      <c r="S3302" s="131"/>
      <c r="T3302" s="131"/>
    </row>
    <row r="3303" spans="13:20" ht="14.25" customHeight="1" x14ac:dyDescent="0.15">
      <c r="M3303" s="123"/>
      <c r="N3303" s="129"/>
      <c r="O3303" s="129"/>
      <c r="P3303" s="130"/>
      <c r="Q3303" s="130"/>
      <c r="R3303" s="130"/>
      <c r="S3303" s="131"/>
      <c r="T3303" s="131"/>
    </row>
    <row r="3304" spans="13:20" ht="14.25" customHeight="1" x14ac:dyDescent="0.15">
      <c r="M3304" s="123"/>
      <c r="N3304" s="129"/>
      <c r="O3304" s="129"/>
      <c r="P3304" s="130"/>
      <c r="Q3304" s="130"/>
      <c r="R3304" s="130"/>
      <c r="S3304" s="131"/>
      <c r="T3304" s="131"/>
    </row>
    <row r="3305" spans="13:20" ht="14.25" customHeight="1" x14ac:dyDescent="0.15">
      <c r="M3305" s="123"/>
      <c r="N3305" s="129"/>
      <c r="O3305" s="129"/>
      <c r="P3305" s="130"/>
      <c r="Q3305" s="130"/>
      <c r="R3305" s="130"/>
      <c r="S3305" s="131"/>
      <c r="T3305" s="131"/>
    </row>
    <row r="3306" spans="13:20" ht="14.25" customHeight="1" x14ac:dyDescent="0.15">
      <c r="M3306" s="123"/>
      <c r="N3306" s="129"/>
      <c r="O3306" s="129"/>
      <c r="P3306" s="130"/>
      <c r="Q3306" s="130"/>
      <c r="R3306" s="130"/>
      <c r="S3306" s="131"/>
      <c r="T3306" s="131"/>
    </row>
    <row r="3307" spans="13:20" ht="14.25" customHeight="1" x14ac:dyDescent="0.15">
      <c r="M3307" s="123"/>
      <c r="N3307" s="129"/>
      <c r="O3307" s="129"/>
      <c r="P3307" s="130"/>
      <c r="Q3307" s="130"/>
      <c r="R3307" s="130"/>
      <c r="S3307" s="131"/>
      <c r="T3307" s="131"/>
    </row>
    <row r="3308" spans="13:20" ht="14.25" customHeight="1" x14ac:dyDescent="0.15">
      <c r="M3308" s="123"/>
      <c r="N3308" s="129"/>
      <c r="O3308" s="129"/>
      <c r="P3308" s="130"/>
      <c r="Q3308" s="130"/>
      <c r="R3308" s="130"/>
      <c r="S3308" s="131"/>
      <c r="T3308" s="131"/>
    </row>
    <row r="3309" spans="13:20" ht="14.25" customHeight="1" x14ac:dyDescent="0.15">
      <c r="M3309" s="123"/>
      <c r="N3309" s="129"/>
      <c r="O3309" s="129"/>
      <c r="P3309" s="130"/>
      <c r="Q3309" s="130"/>
      <c r="R3309" s="130"/>
      <c r="S3309" s="131"/>
      <c r="T3309" s="131"/>
    </row>
    <row r="3310" spans="13:20" ht="14.25" customHeight="1" x14ac:dyDescent="0.15">
      <c r="M3310" s="123"/>
      <c r="N3310" s="129"/>
      <c r="O3310" s="129"/>
      <c r="P3310" s="130"/>
      <c r="Q3310" s="130"/>
      <c r="R3310" s="130"/>
      <c r="S3310" s="131"/>
      <c r="T3310" s="131"/>
    </row>
    <row r="3311" spans="13:20" ht="14.25" customHeight="1" x14ac:dyDescent="0.15">
      <c r="M3311" s="123"/>
      <c r="N3311" s="129"/>
      <c r="O3311" s="129"/>
      <c r="P3311" s="130"/>
      <c r="Q3311" s="130"/>
      <c r="R3311" s="130"/>
      <c r="S3311" s="131"/>
      <c r="T3311" s="131"/>
    </row>
    <row r="3312" spans="13:20" ht="14.25" customHeight="1" x14ac:dyDescent="0.15">
      <c r="M3312" s="123"/>
      <c r="N3312" s="129"/>
      <c r="O3312" s="129"/>
      <c r="P3312" s="130"/>
      <c r="Q3312" s="130"/>
      <c r="R3312" s="130"/>
      <c r="S3312" s="131"/>
      <c r="T3312" s="131"/>
    </row>
    <row r="3313" spans="13:20" ht="14.25" customHeight="1" x14ac:dyDescent="0.15">
      <c r="M3313" s="123"/>
      <c r="N3313" s="129"/>
      <c r="O3313" s="129"/>
      <c r="P3313" s="130"/>
      <c r="Q3313" s="130"/>
      <c r="R3313" s="130"/>
      <c r="S3313" s="131"/>
      <c r="T3313" s="131"/>
    </row>
    <row r="3314" spans="13:20" ht="14.25" customHeight="1" x14ac:dyDescent="0.15">
      <c r="M3314" s="123"/>
      <c r="N3314" s="129"/>
      <c r="O3314" s="129"/>
      <c r="P3314" s="130"/>
      <c r="Q3314" s="130"/>
      <c r="R3314" s="130"/>
      <c r="S3314" s="131"/>
      <c r="T3314" s="131"/>
    </row>
    <row r="3315" spans="13:20" ht="14.25" customHeight="1" x14ac:dyDescent="0.15">
      <c r="M3315" s="123"/>
      <c r="N3315" s="129"/>
      <c r="O3315" s="129"/>
      <c r="P3315" s="130"/>
      <c r="Q3315" s="130"/>
      <c r="R3315" s="130"/>
      <c r="S3315" s="131"/>
      <c r="T3315" s="131"/>
    </row>
    <row r="3316" spans="13:20" ht="14.25" customHeight="1" x14ac:dyDescent="0.15">
      <c r="M3316" s="123"/>
      <c r="N3316" s="129"/>
      <c r="O3316" s="129"/>
      <c r="P3316" s="130"/>
      <c r="Q3316" s="130"/>
      <c r="R3316" s="130"/>
      <c r="S3316" s="131"/>
      <c r="T3316" s="131"/>
    </row>
    <row r="3317" spans="13:20" ht="14.25" customHeight="1" x14ac:dyDescent="0.15">
      <c r="M3317" s="123"/>
      <c r="N3317" s="129"/>
      <c r="O3317" s="129"/>
      <c r="P3317" s="130"/>
      <c r="Q3317" s="130"/>
      <c r="R3317" s="130"/>
      <c r="S3317" s="131"/>
      <c r="T3317" s="131"/>
    </row>
    <row r="3318" spans="13:20" ht="14.25" customHeight="1" x14ac:dyDescent="0.15">
      <c r="M3318" s="123"/>
      <c r="N3318" s="129"/>
      <c r="O3318" s="129"/>
      <c r="P3318" s="130"/>
      <c r="Q3318" s="130"/>
      <c r="R3318" s="130"/>
      <c r="S3318" s="131"/>
      <c r="T3318" s="131"/>
    </row>
    <row r="3319" spans="13:20" ht="14.25" customHeight="1" x14ac:dyDescent="0.15">
      <c r="M3319" s="123"/>
      <c r="N3319" s="129"/>
      <c r="O3319" s="129"/>
      <c r="P3319" s="130"/>
      <c r="Q3319" s="130"/>
      <c r="R3319" s="130"/>
      <c r="S3319" s="131"/>
      <c r="T3319" s="131"/>
    </row>
    <row r="3320" spans="13:20" ht="14.25" customHeight="1" x14ac:dyDescent="0.15">
      <c r="M3320" s="123"/>
      <c r="N3320" s="129"/>
      <c r="O3320" s="129"/>
      <c r="P3320" s="130"/>
      <c r="Q3320" s="130"/>
      <c r="R3320" s="130"/>
      <c r="S3320" s="131"/>
      <c r="T3320" s="131"/>
    </row>
    <row r="3321" spans="13:20" ht="14.25" customHeight="1" x14ac:dyDescent="0.15">
      <c r="M3321" s="123"/>
      <c r="N3321" s="129"/>
      <c r="O3321" s="129"/>
      <c r="P3321" s="130"/>
      <c r="Q3321" s="130"/>
      <c r="R3321" s="130"/>
      <c r="S3321" s="131"/>
      <c r="T3321" s="131"/>
    </row>
    <row r="3322" spans="13:20" ht="14.25" customHeight="1" x14ac:dyDescent="0.15">
      <c r="M3322" s="123"/>
      <c r="N3322" s="129"/>
      <c r="O3322" s="129"/>
      <c r="P3322" s="130"/>
      <c r="Q3322" s="130"/>
      <c r="R3322" s="130"/>
      <c r="S3322" s="131"/>
      <c r="T3322" s="131"/>
    </row>
    <row r="3323" spans="13:20" ht="14.25" customHeight="1" x14ac:dyDescent="0.15">
      <c r="M3323" s="123"/>
      <c r="N3323" s="129"/>
      <c r="O3323" s="129"/>
      <c r="P3323" s="130"/>
      <c r="Q3323" s="130"/>
      <c r="R3323" s="130"/>
      <c r="S3323" s="131"/>
      <c r="T3323" s="131"/>
    </row>
    <row r="3324" spans="13:20" ht="14.25" customHeight="1" x14ac:dyDescent="0.15">
      <c r="M3324" s="123"/>
      <c r="N3324" s="129"/>
      <c r="O3324" s="129"/>
      <c r="P3324" s="130"/>
      <c r="Q3324" s="130"/>
      <c r="R3324" s="130"/>
      <c r="S3324" s="131"/>
      <c r="T3324" s="131"/>
    </row>
    <row r="3325" spans="13:20" ht="14.25" customHeight="1" x14ac:dyDescent="0.15">
      <c r="M3325" s="123"/>
      <c r="N3325" s="129"/>
      <c r="O3325" s="129"/>
      <c r="P3325" s="130"/>
      <c r="Q3325" s="130"/>
      <c r="R3325" s="130"/>
      <c r="S3325" s="131"/>
      <c r="T3325" s="131"/>
    </row>
    <row r="3326" spans="13:20" ht="14.25" customHeight="1" x14ac:dyDescent="0.15">
      <c r="M3326" s="123"/>
      <c r="N3326" s="129"/>
      <c r="O3326" s="129"/>
      <c r="P3326" s="130"/>
      <c r="Q3326" s="130"/>
      <c r="R3326" s="130"/>
      <c r="S3326" s="131"/>
      <c r="T3326" s="131"/>
    </row>
    <row r="3327" spans="13:20" ht="14.25" customHeight="1" x14ac:dyDescent="0.15">
      <c r="M3327" s="123"/>
      <c r="N3327" s="129"/>
      <c r="O3327" s="129"/>
      <c r="P3327" s="130"/>
      <c r="Q3327" s="130"/>
      <c r="R3327" s="130"/>
      <c r="S3327" s="131"/>
      <c r="T3327" s="131"/>
    </row>
    <row r="3328" spans="13:20" ht="14.25" customHeight="1" x14ac:dyDescent="0.15">
      <c r="M3328" s="123"/>
      <c r="N3328" s="129"/>
      <c r="O3328" s="129"/>
      <c r="P3328" s="130"/>
      <c r="Q3328" s="130"/>
      <c r="R3328" s="130"/>
      <c r="S3328" s="131"/>
      <c r="T3328" s="131"/>
    </row>
    <row r="3329" spans="13:20" ht="14.25" customHeight="1" x14ac:dyDescent="0.15">
      <c r="M3329" s="123"/>
      <c r="N3329" s="129"/>
      <c r="O3329" s="129"/>
      <c r="P3329" s="130"/>
      <c r="Q3329" s="130"/>
      <c r="R3329" s="130"/>
      <c r="S3329" s="131"/>
      <c r="T3329" s="131"/>
    </row>
    <row r="3330" spans="13:20" ht="14.25" customHeight="1" x14ac:dyDescent="0.15">
      <c r="M3330" s="123"/>
      <c r="N3330" s="129"/>
      <c r="O3330" s="129"/>
      <c r="P3330" s="130"/>
      <c r="Q3330" s="130"/>
      <c r="R3330" s="130"/>
      <c r="S3330" s="131"/>
      <c r="T3330" s="131"/>
    </row>
    <row r="3331" spans="13:20" ht="14.25" customHeight="1" x14ac:dyDescent="0.15">
      <c r="M3331" s="123"/>
      <c r="N3331" s="129"/>
      <c r="O3331" s="129"/>
      <c r="P3331" s="130"/>
      <c r="Q3331" s="130"/>
      <c r="R3331" s="130"/>
      <c r="S3331" s="131"/>
      <c r="T3331" s="131"/>
    </row>
    <row r="3332" spans="13:20" ht="14.25" customHeight="1" x14ac:dyDescent="0.15">
      <c r="M3332" s="123"/>
      <c r="N3332" s="129"/>
      <c r="O3332" s="129"/>
      <c r="P3332" s="130"/>
      <c r="Q3332" s="130"/>
      <c r="R3332" s="130"/>
      <c r="S3332" s="131"/>
      <c r="T3332" s="131"/>
    </row>
    <row r="3333" spans="13:20" ht="14.25" customHeight="1" x14ac:dyDescent="0.15">
      <c r="M3333" s="123"/>
      <c r="N3333" s="129"/>
      <c r="O3333" s="129"/>
      <c r="P3333" s="130"/>
      <c r="Q3333" s="130"/>
      <c r="R3333" s="130"/>
      <c r="S3333" s="131"/>
      <c r="T3333" s="131"/>
    </row>
    <row r="3334" spans="13:20" ht="14.25" customHeight="1" x14ac:dyDescent="0.15">
      <c r="M3334" s="123"/>
      <c r="N3334" s="129"/>
      <c r="O3334" s="129"/>
      <c r="P3334" s="130"/>
      <c r="Q3334" s="130"/>
      <c r="R3334" s="130"/>
      <c r="S3334" s="131"/>
      <c r="T3334" s="131"/>
    </row>
    <row r="3335" spans="13:20" ht="14.25" customHeight="1" x14ac:dyDescent="0.15">
      <c r="M3335" s="123"/>
      <c r="N3335" s="129"/>
      <c r="O3335" s="129"/>
      <c r="P3335" s="130"/>
      <c r="Q3335" s="130"/>
      <c r="R3335" s="130"/>
      <c r="S3335" s="131"/>
      <c r="T3335" s="131"/>
    </row>
    <row r="3336" spans="13:20" ht="14.25" customHeight="1" x14ac:dyDescent="0.15">
      <c r="M3336" s="123"/>
      <c r="N3336" s="129"/>
      <c r="O3336" s="129"/>
      <c r="P3336" s="130"/>
      <c r="Q3336" s="130"/>
      <c r="R3336" s="130"/>
      <c r="S3336" s="131"/>
      <c r="T3336" s="131"/>
    </row>
    <row r="3337" spans="13:20" ht="14.25" customHeight="1" x14ac:dyDescent="0.15">
      <c r="M3337" s="123"/>
      <c r="N3337" s="129"/>
      <c r="O3337" s="129"/>
      <c r="P3337" s="130"/>
      <c r="Q3337" s="130"/>
      <c r="R3337" s="130"/>
      <c r="S3337" s="131"/>
      <c r="T3337" s="131"/>
    </row>
    <row r="3338" spans="13:20" ht="14.25" customHeight="1" x14ac:dyDescent="0.15">
      <c r="M3338" s="123"/>
      <c r="N3338" s="129"/>
      <c r="O3338" s="129"/>
      <c r="P3338" s="130"/>
      <c r="Q3338" s="130"/>
      <c r="R3338" s="130"/>
      <c r="S3338" s="131"/>
      <c r="T3338" s="131"/>
    </row>
    <row r="3339" spans="13:20" ht="14.25" customHeight="1" x14ac:dyDescent="0.15">
      <c r="M3339" s="123"/>
      <c r="N3339" s="129"/>
      <c r="O3339" s="129"/>
      <c r="P3339" s="130"/>
      <c r="Q3339" s="130"/>
      <c r="R3339" s="130"/>
      <c r="S3339" s="131"/>
      <c r="T3339" s="131"/>
    </row>
    <row r="3340" spans="13:20" ht="14.25" customHeight="1" x14ac:dyDescent="0.15">
      <c r="M3340" s="123"/>
      <c r="N3340" s="129"/>
      <c r="O3340" s="129"/>
      <c r="P3340" s="130"/>
      <c r="Q3340" s="130"/>
      <c r="R3340" s="130"/>
      <c r="S3340" s="131"/>
      <c r="T3340" s="131"/>
    </row>
    <row r="3341" spans="13:20" ht="14.25" customHeight="1" x14ac:dyDescent="0.15">
      <c r="M3341" s="123"/>
      <c r="N3341" s="129"/>
      <c r="O3341" s="129"/>
      <c r="P3341" s="130"/>
      <c r="Q3341" s="130"/>
      <c r="R3341" s="130"/>
      <c r="S3341" s="131"/>
      <c r="T3341" s="131"/>
    </row>
    <row r="3342" spans="13:20" ht="14.25" customHeight="1" x14ac:dyDescent="0.15">
      <c r="M3342" s="123"/>
      <c r="N3342" s="129"/>
      <c r="O3342" s="129"/>
      <c r="P3342" s="130"/>
      <c r="Q3342" s="130"/>
      <c r="R3342" s="130"/>
      <c r="S3342" s="131"/>
      <c r="T3342" s="131"/>
    </row>
    <row r="3343" spans="13:20" ht="14.25" customHeight="1" x14ac:dyDescent="0.15">
      <c r="M3343" s="123"/>
      <c r="N3343" s="129"/>
      <c r="O3343" s="129"/>
      <c r="P3343" s="130"/>
      <c r="Q3343" s="130"/>
      <c r="R3343" s="130"/>
      <c r="S3343" s="131"/>
      <c r="T3343" s="131"/>
    </row>
    <row r="3344" spans="13:20" ht="14.25" customHeight="1" x14ac:dyDescent="0.15">
      <c r="M3344" s="123"/>
      <c r="N3344" s="129"/>
      <c r="O3344" s="129"/>
      <c r="P3344" s="130"/>
      <c r="Q3344" s="130"/>
      <c r="R3344" s="130"/>
      <c r="S3344" s="131"/>
      <c r="T3344" s="131"/>
    </row>
    <row r="3345" spans="13:20" ht="14.25" customHeight="1" x14ac:dyDescent="0.15">
      <c r="M3345" s="123"/>
      <c r="N3345" s="129"/>
      <c r="O3345" s="129"/>
      <c r="P3345" s="130"/>
      <c r="Q3345" s="130"/>
      <c r="R3345" s="130"/>
      <c r="S3345" s="131"/>
      <c r="T3345" s="131"/>
    </row>
    <row r="3346" spans="13:20" ht="14.25" customHeight="1" x14ac:dyDescent="0.15">
      <c r="M3346" s="123"/>
      <c r="N3346" s="129"/>
      <c r="O3346" s="129"/>
      <c r="P3346" s="130"/>
      <c r="Q3346" s="130"/>
      <c r="R3346" s="130"/>
      <c r="S3346" s="131"/>
      <c r="T3346" s="131"/>
    </row>
    <row r="3347" spans="13:20" ht="14.25" customHeight="1" x14ac:dyDescent="0.15">
      <c r="M3347" s="123"/>
      <c r="N3347" s="129"/>
      <c r="O3347" s="129"/>
      <c r="P3347" s="130"/>
      <c r="Q3347" s="130"/>
      <c r="R3347" s="130"/>
      <c r="S3347" s="131"/>
      <c r="T3347" s="131"/>
    </row>
    <row r="3348" spans="13:20" ht="14.25" customHeight="1" x14ac:dyDescent="0.15">
      <c r="M3348" s="123"/>
      <c r="N3348" s="129"/>
      <c r="O3348" s="129"/>
      <c r="P3348" s="130"/>
      <c r="Q3348" s="130"/>
      <c r="R3348" s="130"/>
      <c r="S3348" s="131"/>
      <c r="T3348" s="131"/>
    </row>
    <row r="3349" spans="13:20" ht="14.25" customHeight="1" x14ac:dyDescent="0.15">
      <c r="M3349" s="123"/>
      <c r="N3349" s="129"/>
      <c r="O3349" s="129"/>
      <c r="P3349" s="130"/>
      <c r="Q3349" s="130"/>
      <c r="R3349" s="130"/>
      <c r="S3349" s="131"/>
      <c r="T3349" s="131"/>
    </row>
    <row r="3350" spans="13:20" ht="14.25" customHeight="1" x14ac:dyDescent="0.15">
      <c r="M3350" s="123"/>
      <c r="N3350" s="129"/>
      <c r="O3350" s="129"/>
      <c r="P3350" s="130"/>
      <c r="Q3350" s="130"/>
      <c r="R3350" s="130"/>
      <c r="S3350" s="131"/>
      <c r="T3350" s="131"/>
    </row>
    <row r="3351" spans="13:20" ht="14.25" customHeight="1" x14ac:dyDescent="0.15">
      <c r="M3351" s="123"/>
      <c r="N3351" s="129"/>
      <c r="O3351" s="129"/>
      <c r="P3351" s="130"/>
      <c r="Q3351" s="130"/>
      <c r="R3351" s="130"/>
      <c r="S3351" s="131"/>
      <c r="T3351" s="131"/>
    </row>
    <row r="3352" spans="13:20" ht="14.25" customHeight="1" x14ac:dyDescent="0.15">
      <c r="M3352" s="123"/>
      <c r="N3352" s="129"/>
      <c r="O3352" s="129"/>
      <c r="P3352" s="130"/>
      <c r="Q3352" s="130"/>
      <c r="R3352" s="130"/>
      <c r="S3352" s="131"/>
      <c r="T3352" s="131"/>
    </row>
    <row r="3353" spans="13:20" ht="14.25" customHeight="1" x14ac:dyDescent="0.15">
      <c r="M3353" s="123"/>
      <c r="N3353" s="129"/>
      <c r="O3353" s="129"/>
      <c r="P3353" s="130"/>
      <c r="Q3353" s="130"/>
      <c r="R3353" s="130"/>
      <c r="S3353" s="131"/>
      <c r="T3353" s="131"/>
    </row>
    <row r="3354" spans="13:20" ht="14.25" customHeight="1" x14ac:dyDescent="0.15">
      <c r="M3354" s="123"/>
      <c r="N3354" s="129"/>
      <c r="O3354" s="129"/>
      <c r="P3354" s="130"/>
      <c r="Q3354" s="130"/>
      <c r="R3354" s="130"/>
      <c r="S3354" s="131"/>
      <c r="T3354" s="131"/>
    </row>
    <row r="3355" spans="13:20" ht="14.25" customHeight="1" x14ac:dyDescent="0.15">
      <c r="M3355" s="123"/>
      <c r="N3355" s="129"/>
      <c r="O3355" s="129"/>
      <c r="P3355" s="130"/>
      <c r="Q3355" s="130"/>
      <c r="R3355" s="130"/>
      <c r="S3355" s="131"/>
      <c r="T3355" s="131"/>
    </row>
    <row r="3356" spans="13:20" ht="14.25" customHeight="1" x14ac:dyDescent="0.15">
      <c r="M3356" s="123"/>
      <c r="N3356" s="129"/>
      <c r="O3356" s="129"/>
      <c r="P3356" s="130"/>
      <c r="Q3356" s="130"/>
      <c r="R3356" s="130"/>
      <c r="S3356" s="131"/>
      <c r="T3356" s="131"/>
    </row>
    <row r="3357" spans="13:20" ht="14.25" customHeight="1" x14ac:dyDescent="0.15">
      <c r="M3357" s="123"/>
      <c r="N3357" s="129"/>
      <c r="O3357" s="129"/>
      <c r="P3357" s="130"/>
      <c r="Q3357" s="130"/>
      <c r="R3357" s="130"/>
      <c r="S3357" s="131"/>
      <c r="T3357" s="131"/>
    </row>
    <row r="3358" spans="13:20" ht="14.25" customHeight="1" x14ac:dyDescent="0.15">
      <c r="M3358" s="123"/>
      <c r="N3358" s="129"/>
      <c r="O3358" s="129"/>
      <c r="P3358" s="130"/>
      <c r="Q3358" s="130"/>
      <c r="R3358" s="130"/>
      <c r="S3358" s="131"/>
      <c r="T3358" s="131"/>
    </row>
    <row r="3359" spans="13:20" ht="14.25" customHeight="1" x14ac:dyDescent="0.15">
      <c r="M3359" s="123"/>
      <c r="N3359" s="129"/>
      <c r="O3359" s="129"/>
      <c r="P3359" s="130"/>
      <c r="Q3359" s="130"/>
      <c r="R3359" s="130"/>
      <c r="S3359" s="131"/>
      <c r="T3359" s="131"/>
    </row>
    <row r="3360" spans="13:20" ht="14.25" customHeight="1" x14ac:dyDescent="0.15">
      <c r="M3360" s="123"/>
      <c r="N3360" s="129"/>
      <c r="O3360" s="129"/>
      <c r="P3360" s="130"/>
      <c r="Q3360" s="130"/>
      <c r="R3360" s="130"/>
      <c r="S3360" s="131"/>
      <c r="T3360" s="131"/>
    </row>
    <row r="3361" spans="13:20" ht="14.25" customHeight="1" x14ac:dyDescent="0.15">
      <c r="M3361" s="123"/>
      <c r="N3361" s="129"/>
      <c r="O3361" s="129"/>
      <c r="P3361" s="130"/>
      <c r="Q3361" s="130"/>
      <c r="R3361" s="130"/>
      <c r="S3361" s="131"/>
      <c r="T3361" s="131"/>
    </row>
    <row r="3362" spans="13:20" ht="14.25" customHeight="1" x14ac:dyDescent="0.15">
      <c r="M3362" s="123"/>
      <c r="N3362" s="129"/>
      <c r="O3362" s="129"/>
      <c r="P3362" s="130"/>
      <c r="Q3362" s="130"/>
      <c r="R3362" s="130"/>
      <c r="S3362" s="131"/>
      <c r="T3362" s="131"/>
    </row>
    <row r="3363" spans="13:20" ht="14.25" customHeight="1" x14ac:dyDescent="0.15">
      <c r="M3363" s="123"/>
      <c r="N3363" s="129"/>
      <c r="O3363" s="129"/>
      <c r="P3363" s="130"/>
      <c r="Q3363" s="130"/>
      <c r="R3363" s="130"/>
      <c r="S3363" s="131"/>
      <c r="T3363" s="131"/>
    </row>
    <row r="3364" spans="13:20" ht="14.25" customHeight="1" x14ac:dyDescent="0.15">
      <c r="M3364" s="123"/>
      <c r="N3364" s="129"/>
      <c r="O3364" s="129"/>
      <c r="P3364" s="130"/>
      <c r="Q3364" s="130"/>
      <c r="R3364" s="130"/>
      <c r="S3364" s="131"/>
      <c r="T3364" s="131"/>
    </row>
    <row r="3365" spans="13:20" ht="14.25" customHeight="1" x14ac:dyDescent="0.15">
      <c r="M3365" s="123"/>
      <c r="N3365" s="129"/>
      <c r="O3365" s="129"/>
      <c r="P3365" s="130"/>
      <c r="Q3365" s="130"/>
      <c r="R3365" s="130"/>
      <c r="S3365" s="131"/>
      <c r="T3365" s="131"/>
    </row>
    <row r="3366" spans="13:20" ht="14.25" customHeight="1" x14ac:dyDescent="0.15">
      <c r="M3366" s="123"/>
      <c r="N3366" s="129"/>
      <c r="O3366" s="129"/>
      <c r="P3366" s="130"/>
      <c r="Q3366" s="130"/>
      <c r="R3366" s="130"/>
      <c r="S3366" s="131"/>
      <c r="T3366" s="131"/>
    </row>
    <row r="3367" spans="13:20" ht="14.25" customHeight="1" x14ac:dyDescent="0.15">
      <c r="M3367" s="123"/>
      <c r="N3367" s="129"/>
      <c r="O3367" s="129"/>
      <c r="P3367" s="130"/>
      <c r="Q3367" s="130"/>
      <c r="R3367" s="130"/>
      <c r="S3367" s="131"/>
      <c r="T3367" s="131"/>
    </row>
    <row r="3368" spans="13:20" ht="14.25" customHeight="1" x14ac:dyDescent="0.15">
      <c r="M3368" s="123"/>
      <c r="N3368" s="129"/>
      <c r="O3368" s="129"/>
      <c r="P3368" s="130"/>
      <c r="Q3368" s="130"/>
      <c r="R3368" s="130"/>
      <c r="S3368" s="131"/>
      <c r="T3368" s="131"/>
    </row>
    <row r="3369" spans="13:20" ht="14.25" customHeight="1" x14ac:dyDescent="0.15">
      <c r="M3369" s="123"/>
      <c r="N3369" s="129"/>
      <c r="O3369" s="129"/>
      <c r="P3369" s="130"/>
      <c r="Q3369" s="130"/>
      <c r="R3369" s="130"/>
      <c r="S3369" s="131"/>
      <c r="T3369" s="131"/>
    </row>
    <row r="3370" spans="13:20" ht="14.25" customHeight="1" x14ac:dyDescent="0.15">
      <c r="M3370" s="123"/>
      <c r="N3370" s="129"/>
      <c r="O3370" s="129"/>
      <c r="P3370" s="130"/>
      <c r="Q3370" s="130"/>
      <c r="R3370" s="130"/>
      <c r="S3370" s="131"/>
      <c r="T3370" s="131"/>
    </row>
    <row r="3371" spans="13:20" ht="14.25" customHeight="1" x14ac:dyDescent="0.15">
      <c r="M3371" s="123"/>
      <c r="N3371" s="129"/>
      <c r="O3371" s="129"/>
      <c r="P3371" s="130"/>
      <c r="Q3371" s="130"/>
      <c r="R3371" s="130"/>
      <c r="S3371" s="131"/>
      <c r="T3371" s="131"/>
    </row>
    <row r="3372" spans="13:20" ht="14.25" customHeight="1" x14ac:dyDescent="0.15">
      <c r="M3372" s="123"/>
      <c r="N3372" s="129"/>
      <c r="O3372" s="129"/>
      <c r="P3372" s="130"/>
      <c r="Q3372" s="130"/>
      <c r="R3372" s="130"/>
      <c r="S3372" s="131"/>
      <c r="T3372" s="131"/>
    </row>
    <row r="3373" spans="13:20" ht="14.25" customHeight="1" x14ac:dyDescent="0.15">
      <c r="M3373" s="123"/>
      <c r="N3373" s="129"/>
      <c r="O3373" s="129"/>
      <c r="P3373" s="130"/>
      <c r="Q3373" s="130"/>
      <c r="R3373" s="130"/>
      <c r="S3373" s="131"/>
      <c r="T3373" s="131"/>
    </row>
    <row r="3374" spans="13:20" ht="14.25" customHeight="1" x14ac:dyDescent="0.15">
      <c r="M3374" s="123"/>
      <c r="N3374" s="129"/>
      <c r="O3374" s="129"/>
      <c r="P3374" s="130"/>
      <c r="Q3374" s="130"/>
      <c r="R3374" s="130"/>
      <c r="S3374" s="131"/>
      <c r="T3374" s="131"/>
    </row>
    <row r="3375" spans="13:20" ht="14.25" customHeight="1" x14ac:dyDescent="0.15">
      <c r="M3375" s="123"/>
      <c r="N3375" s="129"/>
      <c r="O3375" s="129"/>
      <c r="P3375" s="130"/>
      <c r="Q3375" s="130"/>
      <c r="R3375" s="130"/>
      <c r="S3375" s="131"/>
      <c r="T3375" s="131"/>
    </row>
    <row r="3376" spans="13:20" ht="14.25" customHeight="1" x14ac:dyDescent="0.15">
      <c r="M3376" s="123"/>
      <c r="N3376" s="129"/>
      <c r="O3376" s="129"/>
      <c r="P3376" s="130"/>
      <c r="Q3376" s="130"/>
      <c r="R3376" s="130"/>
      <c r="S3376" s="131"/>
      <c r="T3376" s="131"/>
    </row>
    <row r="3377" spans="13:20" ht="14.25" customHeight="1" x14ac:dyDescent="0.15">
      <c r="M3377" s="123"/>
      <c r="N3377" s="129"/>
      <c r="O3377" s="129"/>
      <c r="P3377" s="130"/>
      <c r="Q3377" s="130"/>
      <c r="R3377" s="130"/>
      <c r="S3377" s="131"/>
      <c r="T3377" s="131"/>
    </row>
    <row r="3378" spans="13:20" ht="14.25" customHeight="1" x14ac:dyDescent="0.15">
      <c r="M3378" s="123"/>
      <c r="N3378" s="129"/>
      <c r="O3378" s="129"/>
      <c r="P3378" s="130"/>
      <c r="Q3378" s="130"/>
      <c r="R3378" s="130"/>
      <c r="S3378" s="131"/>
      <c r="T3378" s="131"/>
    </row>
    <row r="3379" spans="13:20" ht="14.25" customHeight="1" x14ac:dyDescent="0.15">
      <c r="M3379" s="123"/>
      <c r="N3379" s="129"/>
      <c r="O3379" s="129"/>
      <c r="P3379" s="130"/>
      <c r="Q3379" s="130"/>
      <c r="R3379" s="130"/>
      <c r="S3379" s="131"/>
      <c r="T3379" s="131"/>
    </row>
    <row r="3380" spans="13:20" ht="14.25" customHeight="1" x14ac:dyDescent="0.15">
      <c r="M3380" s="123"/>
      <c r="N3380" s="129"/>
      <c r="O3380" s="129"/>
      <c r="P3380" s="130"/>
      <c r="Q3380" s="130"/>
      <c r="R3380" s="130"/>
      <c r="S3380" s="131"/>
      <c r="T3380" s="131"/>
    </row>
    <row r="3381" spans="13:20" ht="14.25" customHeight="1" x14ac:dyDescent="0.15">
      <c r="M3381" s="123"/>
      <c r="N3381" s="129"/>
      <c r="O3381" s="129"/>
      <c r="P3381" s="130"/>
      <c r="Q3381" s="130"/>
      <c r="R3381" s="130"/>
      <c r="S3381" s="131"/>
      <c r="T3381" s="131"/>
    </row>
    <row r="3382" spans="13:20" ht="14.25" customHeight="1" x14ac:dyDescent="0.15">
      <c r="M3382" s="123"/>
      <c r="N3382" s="129"/>
      <c r="O3382" s="129"/>
      <c r="P3382" s="130"/>
      <c r="Q3382" s="130"/>
      <c r="R3382" s="130"/>
      <c r="S3382" s="131"/>
      <c r="T3382" s="131"/>
    </row>
    <row r="3383" spans="13:20" ht="14.25" customHeight="1" x14ac:dyDescent="0.15">
      <c r="M3383" s="123"/>
      <c r="N3383" s="129"/>
      <c r="O3383" s="129"/>
      <c r="P3383" s="130"/>
      <c r="Q3383" s="130"/>
      <c r="R3383" s="130"/>
      <c r="S3383" s="131"/>
      <c r="T3383" s="131"/>
    </row>
    <row r="3384" spans="13:20" ht="14.25" customHeight="1" x14ac:dyDescent="0.15">
      <c r="M3384" s="123"/>
      <c r="N3384" s="129"/>
      <c r="O3384" s="129"/>
      <c r="P3384" s="130"/>
      <c r="Q3384" s="130"/>
      <c r="R3384" s="130"/>
      <c r="S3384" s="131"/>
      <c r="T3384" s="131"/>
    </row>
    <row r="3385" spans="13:20" ht="14.25" customHeight="1" x14ac:dyDescent="0.15">
      <c r="M3385" s="123"/>
      <c r="N3385" s="129"/>
      <c r="O3385" s="129"/>
      <c r="P3385" s="130"/>
      <c r="Q3385" s="130"/>
      <c r="R3385" s="130"/>
      <c r="S3385" s="131"/>
      <c r="T3385" s="131"/>
    </row>
    <row r="3386" spans="13:20" ht="14.25" customHeight="1" x14ac:dyDescent="0.15">
      <c r="M3386" s="123"/>
      <c r="N3386" s="129"/>
      <c r="O3386" s="129"/>
      <c r="P3386" s="130"/>
      <c r="Q3386" s="130"/>
      <c r="R3386" s="130"/>
      <c r="S3386" s="131"/>
      <c r="T3386" s="131"/>
    </row>
    <row r="3387" spans="13:20" ht="14.25" customHeight="1" x14ac:dyDescent="0.15">
      <c r="M3387" s="123"/>
      <c r="N3387" s="129"/>
      <c r="O3387" s="129"/>
      <c r="P3387" s="130"/>
      <c r="Q3387" s="130"/>
      <c r="R3387" s="130"/>
      <c r="S3387" s="131"/>
      <c r="T3387" s="131"/>
    </row>
    <row r="3388" spans="13:20" ht="14.25" customHeight="1" x14ac:dyDescent="0.15">
      <c r="M3388" s="123"/>
      <c r="N3388" s="129"/>
      <c r="O3388" s="129"/>
      <c r="P3388" s="130"/>
      <c r="Q3388" s="130"/>
      <c r="R3388" s="130"/>
      <c r="S3388" s="131"/>
      <c r="T3388" s="131"/>
    </row>
    <row r="3389" spans="13:20" ht="14.25" customHeight="1" x14ac:dyDescent="0.15">
      <c r="M3389" s="123"/>
      <c r="N3389" s="129"/>
      <c r="O3389" s="129"/>
      <c r="P3389" s="130"/>
      <c r="Q3389" s="130"/>
      <c r="R3389" s="130"/>
      <c r="S3389" s="131"/>
      <c r="T3389" s="131"/>
    </row>
    <row r="3390" spans="13:20" ht="14.25" customHeight="1" x14ac:dyDescent="0.15">
      <c r="M3390" s="123"/>
      <c r="N3390" s="129"/>
      <c r="O3390" s="129"/>
      <c r="P3390" s="130"/>
      <c r="Q3390" s="130"/>
      <c r="R3390" s="130"/>
      <c r="S3390" s="131"/>
      <c r="T3390" s="131"/>
    </row>
    <row r="3391" spans="13:20" ht="14.25" customHeight="1" x14ac:dyDescent="0.15">
      <c r="M3391" s="123"/>
      <c r="N3391" s="129"/>
      <c r="O3391" s="129"/>
      <c r="P3391" s="130"/>
      <c r="Q3391" s="130"/>
      <c r="R3391" s="130"/>
      <c r="S3391" s="131"/>
      <c r="T3391" s="131"/>
    </row>
    <row r="3392" spans="13:20" ht="14.25" customHeight="1" x14ac:dyDescent="0.15">
      <c r="M3392" s="123"/>
      <c r="N3392" s="129"/>
      <c r="O3392" s="129"/>
      <c r="P3392" s="130"/>
      <c r="Q3392" s="130"/>
      <c r="R3392" s="130"/>
      <c r="S3392" s="131"/>
      <c r="T3392" s="131"/>
    </row>
    <row r="3393" spans="13:20" ht="14.25" customHeight="1" x14ac:dyDescent="0.15">
      <c r="M3393" s="123"/>
      <c r="N3393" s="129"/>
      <c r="O3393" s="129"/>
      <c r="P3393" s="130"/>
      <c r="Q3393" s="130"/>
      <c r="R3393" s="130"/>
      <c r="S3393" s="131"/>
      <c r="T3393" s="131"/>
    </row>
    <row r="3394" spans="13:20" ht="14.25" customHeight="1" x14ac:dyDescent="0.15">
      <c r="M3394" s="123"/>
      <c r="N3394" s="129"/>
      <c r="O3394" s="129"/>
      <c r="P3394" s="130"/>
      <c r="Q3394" s="130"/>
      <c r="R3394" s="130"/>
      <c r="S3394" s="131"/>
      <c r="T3394" s="131"/>
    </row>
    <row r="3395" spans="13:20" ht="14.25" customHeight="1" x14ac:dyDescent="0.15">
      <c r="M3395" s="123"/>
      <c r="N3395" s="129"/>
      <c r="O3395" s="129"/>
      <c r="P3395" s="130"/>
      <c r="Q3395" s="130"/>
      <c r="R3395" s="130"/>
      <c r="S3395" s="131"/>
      <c r="T3395" s="131"/>
    </row>
    <row r="3396" spans="13:20" ht="14.25" customHeight="1" x14ac:dyDescent="0.15">
      <c r="M3396" s="123"/>
      <c r="N3396" s="129"/>
      <c r="O3396" s="129"/>
      <c r="P3396" s="130"/>
      <c r="Q3396" s="130"/>
      <c r="R3396" s="130"/>
      <c r="S3396" s="131"/>
      <c r="T3396" s="131"/>
    </row>
    <row r="3397" spans="13:20" ht="14.25" customHeight="1" x14ac:dyDescent="0.15">
      <c r="M3397" s="123"/>
      <c r="N3397" s="129"/>
      <c r="O3397" s="129"/>
      <c r="P3397" s="130"/>
      <c r="Q3397" s="130"/>
      <c r="R3397" s="130"/>
      <c r="S3397" s="131"/>
      <c r="T3397" s="131"/>
    </row>
    <row r="3398" spans="13:20" ht="14.25" customHeight="1" x14ac:dyDescent="0.15">
      <c r="M3398" s="123"/>
      <c r="N3398" s="129"/>
      <c r="O3398" s="129"/>
      <c r="P3398" s="130"/>
      <c r="Q3398" s="130"/>
      <c r="R3398" s="130"/>
      <c r="S3398" s="131"/>
      <c r="T3398" s="131"/>
    </row>
    <row r="3399" spans="13:20" ht="14.25" customHeight="1" x14ac:dyDescent="0.15">
      <c r="M3399" s="123"/>
      <c r="N3399" s="129"/>
      <c r="O3399" s="129"/>
      <c r="P3399" s="130"/>
      <c r="Q3399" s="130"/>
      <c r="R3399" s="130"/>
      <c r="S3399" s="131"/>
      <c r="T3399" s="131"/>
    </row>
    <row r="3400" spans="13:20" ht="14.25" customHeight="1" x14ac:dyDescent="0.15">
      <c r="M3400" s="123"/>
      <c r="N3400" s="129"/>
      <c r="O3400" s="129"/>
      <c r="P3400" s="130"/>
      <c r="Q3400" s="130"/>
      <c r="R3400" s="130"/>
      <c r="S3400" s="131"/>
      <c r="T3400" s="131"/>
    </row>
    <row r="3401" spans="13:20" ht="14.25" customHeight="1" x14ac:dyDescent="0.15">
      <c r="M3401" s="123"/>
      <c r="N3401" s="129"/>
      <c r="O3401" s="129"/>
      <c r="P3401" s="130"/>
      <c r="Q3401" s="130"/>
      <c r="R3401" s="130"/>
      <c r="S3401" s="131"/>
      <c r="T3401" s="131"/>
    </row>
    <row r="3402" spans="13:20" ht="14.25" customHeight="1" x14ac:dyDescent="0.15">
      <c r="M3402" s="123"/>
      <c r="N3402" s="129"/>
      <c r="O3402" s="129"/>
      <c r="P3402" s="130"/>
      <c r="Q3402" s="130"/>
      <c r="R3402" s="130"/>
      <c r="S3402" s="131"/>
      <c r="T3402" s="131"/>
    </row>
    <row r="3403" spans="13:20" ht="14.25" customHeight="1" x14ac:dyDescent="0.15">
      <c r="M3403" s="123"/>
      <c r="N3403" s="129"/>
      <c r="O3403" s="129"/>
      <c r="P3403" s="130"/>
      <c r="Q3403" s="130"/>
      <c r="R3403" s="130"/>
      <c r="S3403" s="131"/>
      <c r="T3403" s="131"/>
    </row>
    <row r="3404" spans="13:20" ht="14.25" customHeight="1" x14ac:dyDescent="0.15">
      <c r="M3404" s="123"/>
      <c r="N3404" s="129"/>
      <c r="O3404" s="129"/>
      <c r="P3404" s="130"/>
      <c r="Q3404" s="130"/>
      <c r="R3404" s="130"/>
      <c r="S3404" s="131"/>
      <c r="T3404" s="131"/>
    </row>
    <row r="3405" spans="13:20" ht="14.25" customHeight="1" x14ac:dyDescent="0.15">
      <c r="M3405" s="123"/>
      <c r="N3405" s="129"/>
      <c r="O3405" s="129"/>
      <c r="P3405" s="130"/>
      <c r="Q3405" s="130"/>
      <c r="R3405" s="130"/>
      <c r="S3405" s="131"/>
      <c r="T3405" s="131"/>
    </row>
    <row r="3406" spans="13:20" ht="14.25" customHeight="1" x14ac:dyDescent="0.15">
      <c r="M3406" s="123"/>
      <c r="N3406" s="129"/>
      <c r="O3406" s="129"/>
      <c r="P3406" s="130"/>
      <c r="Q3406" s="130"/>
      <c r="R3406" s="130"/>
      <c r="S3406" s="131"/>
      <c r="T3406" s="131"/>
    </row>
    <row r="3407" spans="13:20" ht="14.25" customHeight="1" x14ac:dyDescent="0.15">
      <c r="M3407" s="123"/>
      <c r="N3407" s="129"/>
      <c r="O3407" s="129"/>
      <c r="P3407" s="130"/>
      <c r="Q3407" s="130"/>
      <c r="R3407" s="130"/>
      <c r="S3407" s="131"/>
      <c r="T3407" s="131"/>
    </row>
    <row r="3408" spans="13:20" ht="14.25" customHeight="1" x14ac:dyDescent="0.15">
      <c r="M3408" s="123"/>
      <c r="N3408" s="129"/>
      <c r="O3408" s="129"/>
      <c r="P3408" s="130"/>
      <c r="Q3408" s="130"/>
      <c r="R3408" s="130"/>
      <c r="S3408" s="131"/>
      <c r="T3408" s="131"/>
    </row>
    <row r="3409" spans="13:20" ht="14.25" customHeight="1" x14ac:dyDescent="0.15">
      <c r="M3409" s="123"/>
      <c r="N3409" s="129"/>
      <c r="O3409" s="129"/>
      <c r="P3409" s="130"/>
      <c r="Q3409" s="130"/>
      <c r="R3409" s="130"/>
      <c r="S3409" s="131"/>
      <c r="T3409" s="131"/>
    </row>
    <row r="3410" spans="13:20" ht="14.25" customHeight="1" x14ac:dyDescent="0.15">
      <c r="M3410" s="123"/>
      <c r="N3410" s="129"/>
      <c r="O3410" s="129"/>
      <c r="P3410" s="130"/>
      <c r="Q3410" s="130"/>
      <c r="R3410" s="130"/>
      <c r="S3410" s="131"/>
      <c r="T3410" s="131"/>
    </row>
    <row r="3411" spans="13:20" ht="14.25" customHeight="1" x14ac:dyDescent="0.15">
      <c r="M3411" s="123"/>
      <c r="N3411" s="129"/>
      <c r="O3411" s="129"/>
      <c r="P3411" s="130"/>
      <c r="Q3411" s="130"/>
      <c r="R3411" s="130"/>
      <c r="S3411" s="131"/>
      <c r="T3411" s="131"/>
    </row>
    <row r="3412" spans="13:20" ht="14.25" customHeight="1" x14ac:dyDescent="0.15">
      <c r="M3412" s="123"/>
      <c r="N3412" s="129"/>
      <c r="O3412" s="129"/>
      <c r="P3412" s="130"/>
      <c r="Q3412" s="130"/>
      <c r="R3412" s="130"/>
      <c r="S3412" s="131"/>
      <c r="T3412" s="131"/>
    </row>
    <row r="3413" spans="13:20" ht="14.25" customHeight="1" x14ac:dyDescent="0.15">
      <c r="M3413" s="123"/>
      <c r="N3413" s="129"/>
      <c r="O3413" s="129"/>
      <c r="P3413" s="130"/>
      <c r="Q3413" s="130"/>
      <c r="R3413" s="130"/>
      <c r="S3413" s="131"/>
      <c r="T3413" s="131"/>
    </row>
    <row r="3414" spans="13:20" ht="14.25" customHeight="1" x14ac:dyDescent="0.15">
      <c r="M3414" s="123"/>
      <c r="N3414" s="129"/>
      <c r="O3414" s="129"/>
      <c r="P3414" s="130"/>
      <c r="Q3414" s="130"/>
      <c r="R3414" s="130"/>
      <c r="S3414" s="131"/>
      <c r="T3414" s="131"/>
    </row>
    <row r="3415" spans="13:20" ht="14.25" customHeight="1" x14ac:dyDescent="0.15">
      <c r="M3415" s="123"/>
      <c r="N3415" s="129"/>
      <c r="O3415" s="129"/>
      <c r="P3415" s="130"/>
      <c r="Q3415" s="130"/>
      <c r="R3415" s="130"/>
      <c r="S3415" s="131"/>
      <c r="T3415" s="131"/>
    </row>
    <row r="3416" spans="13:20" ht="14.25" customHeight="1" x14ac:dyDescent="0.15">
      <c r="M3416" s="123"/>
      <c r="N3416" s="129"/>
      <c r="O3416" s="129"/>
      <c r="P3416" s="130"/>
      <c r="Q3416" s="130"/>
      <c r="R3416" s="130"/>
      <c r="S3416" s="131"/>
      <c r="T3416" s="131"/>
    </row>
    <row r="3417" spans="13:20" ht="14.25" customHeight="1" x14ac:dyDescent="0.15">
      <c r="M3417" s="123"/>
      <c r="N3417" s="129"/>
      <c r="O3417" s="129"/>
      <c r="P3417" s="130"/>
      <c r="Q3417" s="130"/>
      <c r="R3417" s="130"/>
      <c r="S3417" s="131"/>
      <c r="T3417" s="131"/>
    </row>
    <row r="3418" spans="13:20" ht="14.25" customHeight="1" x14ac:dyDescent="0.15">
      <c r="M3418" s="123"/>
      <c r="N3418" s="129"/>
      <c r="O3418" s="129"/>
      <c r="P3418" s="130"/>
      <c r="Q3418" s="130"/>
      <c r="R3418" s="130"/>
      <c r="S3418" s="131"/>
      <c r="T3418" s="131"/>
    </row>
    <row r="3419" spans="13:20" ht="14.25" customHeight="1" x14ac:dyDescent="0.15">
      <c r="M3419" s="123"/>
      <c r="N3419" s="129"/>
      <c r="O3419" s="129"/>
      <c r="P3419" s="130"/>
      <c r="Q3419" s="130"/>
      <c r="R3419" s="130"/>
      <c r="S3419" s="131"/>
      <c r="T3419" s="131"/>
    </row>
    <row r="3420" spans="13:20" ht="14.25" customHeight="1" x14ac:dyDescent="0.15">
      <c r="M3420" s="123"/>
      <c r="N3420" s="129"/>
      <c r="O3420" s="129"/>
      <c r="P3420" s="130"/>
      <c r="Q3420" s="130"/>
      <c r="R3420" s="130"/>
      <c r="S3420" s="131"/>
      <c r="T3420" s="131"/>
    </row>
    <row r="3421" spans="13:20" ht="14.25" customHeight="1" x14ac:dyDescent="0.15">
      <c r="M3421" s="123"/>
      <c r="N3421" s="129"/>
      <c r="O3421" s="129"/>
      <c r="P3421" s="130"/>
      <c r="Q3421" s="130"/>
      <c r="R3421" s="130"/>
      <c r="S3421" s="131"/>
      <c r="T3421" s="131"/>
    </row>
    <row r="3422" spans="13:20" ht="14.25" customHeight="1" x14ac:dyDescent="0.15">
      <c r="M3422" s="123"/>
      <c r="N3422" s="129"/>
      <c r="O3422" s="129"/>
      <c r="P3422" s="130"/>
      <c r="Q3422" s="130"/>
      <c r="R3422" s="130"/>
      <c r="S3422" s="131"/>
      <c r="T3422" s="131"/>
    </row>
    <row r="3423" spans="13:20" ht="14.25" customHeight="1" x14ac:dyDescent="0.15">
      <c r="M3423" s="123"/>
      <c r="N3423" s="129"/>
      <c r="O3423" s="129"/>
      <c r="P3423" s="130"/>
      <c r="Q3423" s="130"/>
      <c r="R3423" s="130"/>
      <c r="S3423" s="131"/>
      <c r="T3423" s="131"/>
    </row>
    <row r="3424" spans="13:20" ht="14.25" customHeight="1" x14ac:dyDescent="0.15">
      <c r="M3424" s="123"/>
      <c r="N3424" s="129"/>
      <c r="O3424" s="129"/>
      <c r="P3424" s="130"/>
      <c r="Q3424" s="130"/>
      <c r="R3424" s="130"/>
      <c r="S3424" s="131"/>
      <c r="T3424" s="131"/>
    </row>
    <row r="3425" spans="13:20" ht="14.25" customHeight="1" x14ac:dyDescent="0.15">
      <c r="M3425" s="123"/>
      <c r="N3425" s="129"/>
      <c r="O3425" s="129"/>
      <c r="P3425" s="130"/>
      <c r="Q3425" s="130"/>
      <c r="R3425" s="130"/>
      <c r="S3425" s="131"/>
      <c r="T3425" s="131"/>
    </row>
    <row r="3426" spans="13:20" ht="14.25" customHeight="1" x14ac:dyDescent="0.15">
      <c r="M3426" s="123"/>
      <c r="N3426" s="129"/>
      <c r="O3426" s="129"/>
      <c r="P3426" s="130"/>
      <c r="Q3426" s="130"/>
      <c r="R3426" s="130"/>
      <c r="S3426" s="131"/>
      <c r="T3426" s="131"/>
    </row>
    <row r="3427" spans="13:20" ht="14.25" customHeight="1" x14ac:dyDescent="0.15">
      <c r="M3427" s="123"/>
      <c r="N3427" s="129"/>
      <c r="O3427" s="129"/>
      <c r="P3427" s="130"/>
      <c r="Q3427" s="130"/>
      <c r="R3427" s="130"/>
      <c r="S3427" s="131"/>
      <c r="T3427" s="131"/>
    </row>
    <row r="3428" spans="13:20" ht="14.25" customHeight="1" x14ac:dyDescent="0.15">
      <c r="M3428" s="123"/>
      <c r="N3428" s="129"/>
      <c r="O3428" s="129"/>
      <c r="P3428" s="130"/>
      <c r="Q3428" s="130"/>
      <c r="R3428" s="130"/>
      <c r="S3428" s="131"/>
      <c r="T3428" s="131"/>
    </row>
    <row r="3429" spans="13:20" ht="14.25" customHeight="1" x14ac:dyDescent="0.15">
      <c r="M3429" s="123"/>
      <c r="N3429" s="129"/>
      <c r="O3429" s="129"/>
      <c r="P3429" s="130"/>
      <c r="Q3429" s="130"/>
      <c r="R3429" s="130"/>
      <c r="S3429" s="131"/>
      <c r="T3429" s="131"/>
    </row>
    <row r="3430" spans="13:20" ht="14.25" customHeight="1" x14ac:dyDescent="0.15">
      <c r="M3430" s="123"/>
      <c r="N3430" s="129"/>
      <c r="O3430" s="129"/>
      <c r="P3430" s="130"/>
      <c r="Q3430" s="130"/>
      <c r="R3430" s="130"/>
      <c r="S3430" s="131"/>
      <c r="T3430" s="131"/>
    </row>
    <row r="3431" spans="13:20" ht="14.25" customHeight="1" x14ac:dyDescent="0.15">
      <c r="M3431" s="123"/>
      <c r="N3431" s="129"/>
      <c r="O3431" s="129"/>
      <c r="P3431" s="130"/>
      <c r="Q3431" s="130"/>
      <c r="R3431" s="130"/>
      <c r="S3431" s="131"/>
      <c r="T3431" s="131"/>
    </row>
    <row r="3432" spans="13:20" ht="14.25" customHeight="1" x14ac:dyDescent="0.15">
      <c r="M3432" s="123"/>
      <c r="N3432" s="129"/>
      <c r="O3432" s="129"/>
      <c r="P3432" s="130"/>
      <c r="Q3432" s="130"/>
      <c r="R3432" s="130"/>
      <c r="S3432" s="131"/>
      <c r="T3432" s="131"/>
    </row>
    <row r="3433" spans="13:20" ht="14.25" customHeight="1" x14ac:dyDescent="0.15">
      <c r="M3433" s="123"/>
      <c r="N3433" s="129"/>
      <c r="O3433" s="129"/>
      <c r="P3433" s="130"/>
      <c r="Q3433" s="130"/>
      <c r="R3433" s="130"/>
      <c r="S3433" s="131"/>
      <c r="T3433" s="131"/>
    </row>
    <row r="3434" spans="13:20" ht="14.25" customHeight="1" x14ac:dyDescent="0.15">
      <c r="M3434" s="123"/>
      <c r="N3434" s="129"/>
      <c r="O3434" s="129"/>
      <c r="P3434" s="130"/>
      <c r="Q3434" s="130"/>
      <c r="R3434" s="130"/>
      <c r="S3434" s="131"/>
      <c r="T3434" s="131"/>
    </row>
    <row r="3435" spans="13:20" ht="14.25" customHeight="1" x14ac:dyDescent="0.15">
      <c r="M3435" s="123"/>
      <c r="N3435" s="129"/>
      <c r="O3435" s="129"/>
      <c r="P3435" s="130"/>
      <c r="Q3435" s="130"/>
      <c r="R3435" s="130"/>
      <c r="S3435" s="131"/>
      <c r="T3435" s="131"/>
    </row>
    <row r="3436" spans="13:20" ht="14.25" customHeight="1" x14ac:dyDescent="0.15">
      <c r="M3436" s="123"/>
      <c r="N3436" s="129"/>
      <c r="O3436" s="129"/>
      <c r="P3436" s="130"/>
      <c r="Q3436" s="130"/>
      <c r="R3436" s="130"/>
      <c r="S3436" s="131"/>
      <c r="T3436" s="131"/>
    </row>
    <row r="3437" spans="13:20" ht="14.25" customHeight="1" x14ac:dyDescent="0.15">
      <c r="M3437" s="123"/>
      <c r="N3437" s="129"/>
      <c r="O3437" s="129"/>
      <c r="P3437" s="130"/>
      <c r="Q3437" s="130"/>
      <c r="R3437" s="130"/>
      <c r="S3437" s="131"/>
      <c r="T3437" s="131"/>
    </row>
    <row r="3438" spans="13:20" ht="14.25" customHeight="1" x14ac:dyDescent="0.15">
      <c r="M3438" s="123"/>
      <c r="N3438" s="129"/>
      <c r="O3438" s="129"/>
      <c r="P3438" s="130"/>
      <c r="Q3438" s="130"/>
      <c r="R3438" s="130"/>
      <c r="S3438" s="131"/>
      <c r="T3438" s="131"/>
    </row>
    <row r="3439" spans="13:20" ht="14.25" customHeight="1" x14ac:dyDescent="0.15">
      <c r="M3439" s="123"/>
      <c r="N3439" s="129"/>
      <c r="O3439" s="129"/>
      <c r="P3439" s="130"/>
      <c r="Q3439" s="130"/>
      <c r="R3439" s="130"/>
      <c r="S3439" s="131"/>
      <c r="T3439" s="131"/>
    </row>
    <row r="3440" spans="13:20" ht="14.25" customHeight="1" x14ac:dyDescent="0.15">
      <c r="M3440" s="123"/>
      <c r="N3440" s="129"/>
      <c r="O3440" s="129"/>
      <c r="P3440" s="130"/>
      <c r="Q3440" s="130"/>
      <c r="R3440" s="130"/>
      <c r="S3440" s="131"/>
      <c r="T3440" s="131"/>
    </row>
    <row r="3441" spans="13:20" ht="14.25" customHeight="1" x14ac:dyDescent="0.15">
      <c r="M3441" s="123"/>
      <c r="N3441" s="129"/>
      <c r="O3441" s="129"/>
      <c r="P3441" s="130"/>
      <c r="Q3441" s="130"/>
      <c r="R3441" s="130"/>
      <c r="S3441" s="131"/>
      <c r="T3441" s="131"/>
    </row>
    <row r="3442" spans="13:20" ht="14.25" customHeight="1" x14ac:dyDescent="0.15">
      <c r="M3442" s="123"/>
      <c r="N3442" s="129"/>
      <c r="O3442" s="129"/>
      <c r="P3442" s="130"/>
      <c r="Q3442" s="130"/>
      <c r="R3442" s="130"/>
      <c r="S3442" s="131"/>
      <c r="T3442" s="131"/>
    </row>
    <row r="3443" spans="13:20" ht="14.25" customHeight="1" x14ac:dyDescent="0.15">
      <c r="M3443" s="123"/>
      <c r="N3443" s="129"/>
      <c r="O3443" s="129"/>
      <c r="P3443" s="130"/>
      <c r="Q3443" s="130"/>
      <c r="R3443" s="130"/>
      <c r="S3443" s="131"/>
      <c r="T3443" s="131"/>
    </row>
    <row r="3444" spans="13:20" ht="14.25" customHeight="1" x14ac:dyDescent="0.15">
      <c r="M3444" s="123"/>
      <c r="N3444" s="129"/>
      <c r="O3444" s="129"/>
      <c r="P3444" s="130"/>
      <c r="Q3444" s="130"/>
      <c r="R3444" s="130"/>
      <c r="S3444" s="131"/>
      <c r="T3444" s="131"/>
    </row>
    <row r="3445" spans="13:20" ht="14.25" customHeight="1" x14ac:dyDescent="0.15">
      <c r="M3445" s="123"/>
      <c r="N3445" s="129"/>
      <c r="O3445" s="129"/>
      <c r="P3445" s="130"/>
      <c r="Q3445" s="130"/>
      <c r="R3445" s="130"/>
      <c r="S3445" s="131"/>
      <c r="T3445" s="131"/>
    </row>
    <row r="3446" spans="13:20" ht="14.25" customHeight="1" x14ac:dyDescent="0.15">
      <c r="M3446" s="123"/>
      <c r="N3446" s="129"/>
      <c r="O3446" s="129"/>
      <c r="P3446" s="130"/>
      <c r="Q3446" s="130"/>
      <c r="R3446" s="130"/>
      <c r="S3446" s="131"/>
      <c r="T3446" s="131"/>
    </row>
    <row r="3447" spans="13:20" ht="14.25" customHeight="1" x14ac:dyDescent="0.15">
      <c r="M3447" s="123"/>
      <c r="N3447" s="129"/>
      <c r="O3447" s="129"/>
      <c r="P3447" s="130"/>
      <c r="Q3447" s="130"/>
      <c r="R3447" s="130"/>
      <c r="S3447" s="131"/>
      <c r="T3447" s="131"/>
    </row>
    <row r="3448" spans="13:20" ht="14.25" customHeight="1" x14ac:dyDescent="0.15">
      <c r="M3448" s="123"/>
      <c r="N3448" s="129"/>
      <c r="O3448" s="129"/>
      <c r="P3448" s="130"/>
      <c r="Q3448" s="130"/>
      <c r="R3448" s="130"/>
      <c r="S3448" s="131"/>
      <c r="T3448" s="131"/>
    </row>
    <row r="3449" spans="13:20" ht="14.25" customHeight="1" x14ac:dyDescent="0.15">
      <c r="M3449" s="123"/>
      <c r="N3449" s="129"/>
      <c r="O3449" s="129"/>
      <c r="P3449" s="130"/>
      <c r="Q3449" s="130"/>
      <c r="R3449" s="130"/>
      <c r="S3449" s="131"/>
      <c r="T3449" s="131"/>
    </row>
    <row r="3450" spans="13:20" ht="14.25" customHeight="1" x14ac:dyDescent="0.15">
      <c r="M3450" s="123"/>
      <c r="N3450" s="129"/>
      <c r="O3450" s="129"/>
      <c r="P3450" s="130"/>
      <c r="Q3450" s="130"/>
      <c r="R3450" s="130"/>
      <c r="S3450" s="131"/>
      <c r="T3450" s="131"/>
    </row>
    <row r="3451" spans="13:20" ht="14.25" customHeight="1" x14ac:dyDescent="0.15">
      <c r="M3451" s="123"/>
      <c r="N3451" s="129"/>
      <c r="O3451" s="129"/>
      <c r="P3451" s="130"/>
      <c r="Q3451" s="130"/>
      <c r="R3451" s="130"/>
      <c r="S3451" s="131"/>
      <c r="T3451" s="131"/>
    </row>
    <row r="3452" spans="13:20" ht="14.25" customHeight="1" x14ac:dyDescent="0.15">
      <c r="M3452" s="123"/>
      <c r="N3452" s="129"/>
      <c r="O3452" s="129"/>
      <c r="P3452" s="130"/>
      <c r="Q3452" s="130"/>
      <c r="R3452" s="130"/>
      <c r="S3452" s="131"/>
      <c r="T3452" s="131"/>
    </row>
    <row r="3453" spans="13:20" ht="14.25" customHeight="1" x14ac:dyDescent="0.15">
      <c r="M3453" s="123"/>
      <c r="N3453" s="129"/>
      <c r="O3453" s="129"/>
      <c r="P3453" s="130"/>
      <c r="Q3453" s="130"/>
      <c r="R3453" s="130"/>
      <c r="S3453" s="131"/>
      <c r="T3453" s="131"/>
    </row>
    <row r="3454" spans="13:20" ht="14.25" customHeight="1" x14ac:dyDescent="0.15">
      <c r="M3454" s="123"/>
      <c r="N3454" s="129"/>
      <c r="O3454" s="129"/>
      <c r="P3454" s="130"/>
      <c r="Q3454" s="130"/>
      <c r="R3454" s="130"/>
      <c r="S3454" s="131"/>
      <c r="T3454" s="131"/>
    </row>
    <row r="3455" spans="13:20" ht="14.25" customHeight="1" x14ac:dyDescent="0.15">
      <c r="M3455" s="123"/>
      <c r="N3455" s="129"/>
      <c r="O3455" s="129"/>
      <c r="P3455" s="130"/>
      <c r="Q3455" s="130"/>
      <c r="R3455" s="130"/>
      <c r="S3455" s="131"/>
      <c r="T3455" s="131"/>
    </row>
    <row r="3456" spans="13:20" ht="14.25" customHeight="1" x14ac:dyDescent="0.15">
      <c r="M3456" s="123"/>
      <c r="N3456" s="129"/>
      <c r="O3456" s="129"/>
      <c r="P3456" s="130"/>
      <c r="Q3456" s="130"/>
      <c r="R3456" s="130"/>
      <c r="S3456" s="131"/>
      <c r="T3456" s="131"/>
    </row>
    <row r="3457" spans="13:20" ht="14.25" customHeight="1" x14ac:dyDescent="0.15">
      <c r="M3457" s="123"/>
      <c r="N3457" s="129"/>
      <c r="O3457" s="129"/>
      <c r="P3457" s="130"/>
      <c r="Q3457" s="130"/>
      <c r="R3457" s="130"/>
      <c r="S3457" s="131"/>
      <c r="T3457" s="131"/>
    </row>
    <row r="3458" spans="13:20" ht="14.25" customHeight="1" x14ac:dyDescent="0.15">
      <c r="M3458" s="123"/>
      <c r="N3458" s="129"/>
      <c r="O3458" s="129"/>
      <c r="P3458" s="130"/>
      <c r="Q3458" s="130"/>
      <c r="R3458" s="130"/>
      <c r="S3458" s="131"/>
      <c r="T3458" s="131"/>
    </row>
    <row r="3459" spans="13:20" ht="14.25" customHeight="1" x14ac:dyDescent="0.15">
      <c r="M3459" s="123"/>
      <c r="N3459" s="129"/>
      <c r="O3459" s="129"/>
      <c r="P3459" s="130"/>
      <c r="Q3459" s="130"/>
      <c r="R3459" s="130"/>
      <c r="S3459" s="131"/>
      <c r="T3459" s="131"/>
    </row>
    <row r="3460" spans="13:20" ht="14.25" customHeight="1" x14ac:dyDescent="0.15">
      <c r="M3460" s="123"/>
      <c r="N3460" s="129"/>
      <c r="O3460" s="129"/>
      <c r="P3460" s="130"/>
      <c r="Q3460" s="130"/>
      <c r="R3460" s="130"/>
      <c r="S3460" s="131"/>
      <c r="T3460" s="131"/>
    </row>
    <row r="3461" spans="13:20" ht="14.25" customHeight="1" x14ac:dyDescent="0.15">
      <c r="M3461" s="123"/>
      <c r="N3461" s="129"/>
      <c r="O3461" s="129"/>
      <c r="P3461" s="130"/>
      <c r="Q3461" s="130"/>
      <c r="R3461" s="130"/>
      <c r="S3461" s="131"/>
      <c r="T3461" s="131"/>
    </row>
    <row r="3462" spans="13:20" ht="14.25" customHeight="1" x14ac:dyDescent="0.15">
      <c r="M3462" s="123"/>
      <c r="N3462" s="129"/>
      <c r="O3462" s="129"/>
      <c r="P3462" s="130"/>
      <c r="Q3462" s="130"/>
      <c r="R3462" s="130"/>
      <c r="S3462" s="131"/>
      <c r="T3462" s="131"/>
    </row>
    <row r="3463" spans="13:20" ht="14.25" customHeight="1" x14ac:dyDescent="0.15">
      <c r="M3463" s="123"/>
      <c r="N3463" s="129"/>
      <c r="O3463" s="129"/>
      <c r="P3463" s="130"/>
      <c r="Q3463" s="130"/>
      <c r="R3463" s="130"/>
      <c r="S3463" s="131"/>
      <c r="T3463" s="131"/>
    </row>
    <row r="3464" spans="13:20" ht="14.25" customHeight="1" x14ac:dyDescent="0.15">
      <c r="M3464" s="123"/>
      <c r="N3464" s="129"/>
      <c r="O3464" s="129"/>
      <c r="P3464" s="130"/>
      <c r="Q3464" s="130"/>
      <c r="R3464" s="130"/>
      <c r="S3464" s="131"/>
      <c r="T3464" s="131"/>
    </row>
    <row r="3465" spans="13:20" ht="14.25" customHeight="1" x14ac:dyDescent="0.15">
      <c r="M3465" s="123"/>
      <c r="N3465" s="129"/>
      <c r="O3465" s="129"/>
      <c r="P3465" s="130"/>
      <c r="Q3465" s="130"/>
      <c r="R3465" s="130"/>
      <c r="S3465" s="131"/>
      <c r="T3465" s="131"/>
    </row>
    <row r="3466" spans="13:20" ht="14.25" customHeight="1" x14ac:dyDescent="0.15">
      <c r="M3466" s="123"/>
      <c r="N3466" s="129"/>
      <c r="O3466" s="129"/>
      <c r="P3466" s="130"/>
      <c r="Q3466" s="130"/>
      <c r="R3466" s="130"/>
      <c r="S3466" s="131"/>
      <c r="T3466" s="131"/>
    </row>
    <row r="3467" spans="13:20" ht="14.25" customHeight="1" x14ac:dyDescent="0.15">
      <c r="M3467" s="123"/>
      <c r="N3467" s="129"/>
      <c r="O3467" s="129"/>
      <c r="P3467" s="130"/>
      <c r="Q3467" s="130"/>
      <c r="R3467" s="130"/>
      <c r="S3467" s="131"/>
      <c r="T3467" s="131"/>
    </row>
    <row r="3468" spans="13:20" ht="14.25" customHeight="1" x14ac:dyDescent="0.15">
      <c r="M3468" s="123"/>
      <c r="N3468" s="129"/>
      <c r="O3468" s="129"/>
      <c r="P3468" s="130"/>
      <c r="Q3468" s="130"/>
      <c r="R3468" s="130"/>
      <c r="S3468" s="131"/>
      <c r="T3468" s="131"/>
    </row>
    <row r="3469" spans="13:20" ht="14.25" customHeight="1" x14ac:dyDescent="0.15">
      <c r="M3469" s="123"/>
      <c r="N3469" s="129"/>
      <c r="O3469" s="129"/>
      <c r="P3469" s="130"/>
      <c r="Q3469" s="130"/>
      <c r="R3469" s="130"/>
      <c r="S3469" s="131"/>
      <c r="T3469" s="131"/>
    </row>
    <row r="3470" spans="13:20" ht="14.25" customHeight="1" x14ac:dyDescent="0.15">
      <c r="M3470" s="123"/>
      <c r="N3470" s="129"/>
      <c r="O3470" s="129"/>
      <c r="P3470" s="130"/>
      <c r="Q3470" s="130"/>
      <c r="R3470" s="130"/>
      <c r="S3470" s="131"/>
      <c r="T3470" s="131"/>
    </row>
    <row r="3471" spans="13:20" ht="14.25" customHeight="1" x14ac:dyDescent="0.15">
      <c r="M3471" s="123"/>
      <c r="N3471" s="129"/>
      <c r="O3471" s="129"/>
      <c r="P3471" s="130"/>
      <c r="Q3471" s="130"/>
      <c r="R3471" s="130"/>
      <c r="S3471" s="131"/>
      <c r="T3471" s="131"/>
    </row>
    <row r="3472" spans="13:20" ht="14.25" customHeight="1" x14ac:dyDescent="0.15">
      <c r="M3472" s="123"/>
      <c r="N3472" s="129"/>
      <c r="O3472" s="129"/>
      <c r="P3472" s="130"/>
      <c r="Q3472" s="130"/>
      <c r="R3472" s="130"/>
      <c r="S3472" s="131"/>
      <c r="T3472" s="131"/>
    </row>
    <row r="3473" spans="13:20" ht="14.25" customHeight="1" x14ac:dyDescent="0.15">
      <c r="M3473" s="123"/>
      <c r="N3473" s="129"/>
      <c r="O3473" s="129"/>
      <c r="P3473" s="130"/>
      <c r="Q3473" s="130"/>
      <c r="R3473" s="130"/>
      <c r="S3473" s="131"/>
      <c r="T3473" s="131"/>
    </row>
    <row r="3474" spans="13:20" ht="14.25" customHeight="1" x14ac:dyDescent="0.15">
      <c r="M3474" s="123"/>
      <c r="N3474" s="129"/>
      <c r="O3474" s="129"/>
      <c r="P3474" s="130"/>
      <c r="Q3474" s="130"/>
      <c r="R3474" s="130"/>
      <c r="S3474" s="131"/>
      <c r="T3474" s="131"/>
    </row>
    <row r="3475" spans="13:20" ht="14.25" customHeight="1" x14ac:dyDescent="0.15">
      <c r="M3475" s="123"/>
      <c r="N3475" s="129"/>
      <c r="O3475" s="129"/>
      <c r="P3475" s="130"/>
      <c r="Q3475" s="130"/>
      <c r="R3475" s="130"/>
      <c r="S3475" s="131"/>
      <c r="T3475" s="131"/>
    </row>
    <row r="3476" spans="13:20" ht="14.25" customHeight="1" x14ac:dyDescent="0.15">
      <c r="M3476" s="123"/>
      <c r="N3476" s="129"/>
      <c r="O3476" s="129"/>
      <c r="P3476" s="130"/>
      <c r="Q3476" s="130"/>
      <c r="R3476" s="130"/>
      <c r="S3476" s="131"/>
      <c r="T3476" s="131"/>
    </row>
    <row r="3477" spans="13:20" ht="14.25" customHeight="1" x14ac:dyDescent="0.15">
      <c r="M3477" s="123"/>
      <c r="N3477" s="129"/>
      <c r="O3477" s="129"/>
      <c r="P3477" s="130"/>
      <c r="Q3477" s="130"/>
      <c r="R3477" s="130"/>
      <c r="S3477" s="131"/>
      <c r="T3477" s="131"/>
    </row>
    <row r="3478" spans="13:20" ht="14.25" customHeight="1" x14ac:dyDescent="0.15">
      <c r="M3478" s="123"/>
      <c r="N3478" s="129"/>
      <c r="O3478" s="129"/>
      <c r="P3478" s="130"/>
      <c r="Q3478" s="130"/>
      <c r="R3478" s="130"/>
      <c r="S3478" s="131"/>
      <c r="T3478" s="131"/>
    </row>
    <row r="3479" spans="13:20" ht="14.25" customHeight="1" x14ac:dyDescent="0.15">
      <c r="M3479" s="123"/>
      <c r="N3479" s="129"/>
      <c r="O3479" s="129"/>
      <c r="P3479" s="130"/>
      <c r="Q3479" s="130"/>
      <c r="R3479" s="130"/>
      <c r="S3479" s="131"/>
      <c r="T3479" s="131"/>
    </row>
    <row r="3480" spans="13:20" ht="14.25" customHeight="1" x14ac:dyDescent="0.15">
      <c r="M3480" s="123"/>
      <c r="N3480" s="129"/>
      <c r="O3480" s="129"/>
      <c r="P3480" s="130"/>
      <c r="Q3480" s="130"/>
      <c r="R3480" s="130"/>
      <c r="S3480" s="131"/>
      <c r="T3480" s="131"/>
    </row>
    <row r="3481" spans="13:20" ht="14.25" customHeight="1" x14ac:dyDescent="0.15">
      <c r="M3481" s="123"/>
      <c r="N3481" s="129"/>
      <c r="O3481" s="129"/>
      <c r="P3481" s="130"/>
      <c r="Q3481" s="130"/>
      <c r="R3481" s="130"/>
      <c r="S3481" s="131"/>
      <c r="T3481" s="131"/>
    </row>
    <row r="3482" spans="13:20" ht="14.25" customHeight="1" x14ac:dyDescent="0.15">
      <c r="M3482" s="123"/>
      <c r="N3482" s="129"/>
      <c r="O3482" s="129"/>
      <c r="P3482" s="130"/>
      <c r="Q3482" s="130"/>
      <c r="R3482" s="130"/>
      <c r="S3482" s="131"/>
      <c r="T3482" s="131"/>
    </row>
    <row r="3483" spans="13:20" ht="14.25" customHeight="1" x14ac:dyDescent="0.15">
      <c r="M3483" s="123"/>
      <c r="N3483" s="129"/>
      <c r="O3483" s="129"/>
      <c r="P3483" s="130"/>
      <c r="Q3483" s="130"/>
      <c r="R3483" s="130"/>
      <c r="S3483" s="131"/>
      <c r="T3483" s="131"/>
    </row>
    <row r="3484" spans="13:20" ht="14.25" customHeight="1" x14ac:dyDescent="0.15">
      <c r="M3484" s="123"/>
      <c r="N3484" s="129"/>
      <c r="O3484" s="129"/>
      <c r="P3484" s="130"/>
      <c r="Q3484" s="130"/>
      <c r="R3484" s="130"/>
      <c r="S3484" s="131"/>
      <c r="T3484" s="131"/>
    </row>
    <row r="3485" spans="13:20" ht="14.25" customHeight="1" x14ac:dyDescent="0.15">
      <c r="M3485" s="123"/>
      <c r="N3485" s="129"/>
      <c r="O3485" s="129"/>
      <c r="P3485" s="130"/>
      <c r="Q3485" s="130"/>
      <c r="R3485" s="130"/>
      <c r="S3485" s="131"/>
      <c r="T3485" s="131"/>
    </row>
    <row r="3486" spans="13:20" ht="14.25" customHeight="1" x14ac:dyDescent="0.15">
      <c r="M3486" s="123"/>
      <c r="N3486" s="129"/>
      <c r="O3486" s="129"/>
      <c r="P3486" s="130"/>
      <c r="Q3486" s="130"/>
      <c r="R3486" s="130"/>
      <c r="S3486" s="131"/>
      <c r="T3486" s="131"/>
    </row>
    <row r="3487" spans="13:20" ht="14.25" customHeight="1" x14ac:dyDescent="0.15">
      <c r="M3487" s="123"/>
      <c r="N3487" s="129"/>
      <c r="O3487" s="129"/>
      <c r="P3487" s="130"/>
      <c r="Q3487" s="130"/>
      <c r="R3487" s="130"/>
      <c r="S3487" s="131"/>
      <c r="T3487" s="131"/>
    </row>
    <row r="3488" spans="13:20" ht="14.25" customHeight="1" x14ac:dyDescent="0.15">
      <c r="M3488" s="123"/>
      <c r="N3488" s="129"/>
      <c r="O3488" s="129"/>
      <c r="P3488" s="130"/>
      <c r="Q3488" s="130"/>
      <c r="R3488" s="130"/>
      <c r="S3488" s="131"/>
      <c r="T3488" s="131"/>
    </row>
    <row r="3489" spans="13:20" ht="14.25" customHeight="1" x14ac:dyDescent="0.15">
      <c r="M3489" s="123"/>
      <c r="N3489" s="129"/>
      <c r="O3489" s="129"/>
      <c r="P3489" s="130"/>
      <c r="Q3489" s="130"/>
      <c r="R3489" s="130"/>
      <c r="S3489" s="131"/>
      <c r="T3489" s="131"/>
    </row>
    <row r="3490" spans="13:20" ht="14.25" customHeight="1" x14ac:dyDescent="0.15">
      <c r="M3490" s="123"/>
      <c r="N3490" s="129"/>
      <c r="O3490" s="129"/>
      <c r="P3490" s="130"/>
      <c r="Q3490" s="130"/>
      <c r="R3490" s="130"/>
      <c r="S3490" s="131"/>
      <c r="T3490" s="131"/>
    </row>
    <row r="3491" spans="13:20" ht="14.25" customHeight="1" x14ac:dyDescent="0.15">
      <c r="M3491" s="123"/>
      <c r="N3491" s="129"/>
      <c r="O3491" s="129"/>
      <c r="P3491" s="130"/>
      <c r="Q3491" s="130"/>
      <c r="R3491" s="130"/>
      <c r="S3491" s="131"/>
      <c r="T3491" s="131"/>
    </row>
    <row r="3492" spans="13:20" ht="14.25" customHeight="1" x14ac:dyDescent="0.15">
      <c r="M3492" s="123"/>
      <c r="N3492" s="129"/>
      <c r="O3492" s="129"/>
      <c r="P3492" s="130"/>
      <c r="Q3492" s="130"/>
      <c r="R3492" s="130"/>
      <c r="S3492" s="131"/>
      <c r="T3492" s="131"/>
    </row>
    <row r="3493" spans="13:20" ht="14.25" customHeight="1" x14ac:dyDescent="0.15">
      <c r="M3493" s="123"/>
      <c r="N3493" s="129"/>
      <c r="O3493" s="129"/>
      <c r="P3493" s="130"/>
      <c r="Q3493" s="130"/>
      <c r="R3493" s="130"/>
      <c r="S3493" s="131"/>
      <c r="T3493" s="131"/>
    </row>
    <row r="3494" spans="13:20" ht="14.25" customHeight="1" x14ac:dyDescent="0.15">
      <c r="M3494" s="123"/>
      <c r="N3494" s="129"/>
      <c r="O3494" s="129"/>
      <c r="P3494" s="130"/>
      <c r="Q3494" s="130"/>
      <c r="R3494" s="130"/>
      <c r="S3494" s="131"/>
      <c r="T3494" s="131"/>
    </row>
    <row r="3495" spans="13:20" ht="14.25" customHeight="1" x14ac:dyDescent="0.15">
      <c r="M3495" s="123"/>
      <c r="N3495" s="129"/>
      <c r="O3495" s="129"/>
      <c r="P3495" s="130"/>
      <c r="Q3495" s="130"/>
      <c r="R3495" s="130"/>
      <c r="S3495" s="131"/>
      <c r="T3495" s="131"/>
    </row>
    <row r="3496" spans="13:20" ht="14.25" customHeight="1" x14ac:dyDescent="0.15">
      <c r="M3496" s="123"/>
      <c r="N3496" s="129"/>
      <c r="O3496" s="129"/>
      <c r="P3496" s="130"/>
      <c r="Q3496" s="130"/>
      <c r="R3496" s="130"/>
      <c r="S3496" s="131"/>
      <c r="T3496" s="131"/>
    </row>
    <row r="3497" spans="13:20" ht="14.25" customHeight="1" x14ac:dyDescent="0.15">
      <c r="M3497" s="123"/>
      <c r="N3497" s="129"/>
      <c r="O3497" s="129"/>
      <c r="P3497" s="130"/>
      <c r="Q3497" s="130"/>
      <c r="R3497" s="130"/>
      <c r="S3497" s="131"/>
      <c r="T3497" s="131"/>
    </row>
    <row r="3498" spans="13:20" ht="14.25" customHeight="1" x14ac:dyDescent="0.15">
      <c r="M3498" s="123"/>
      <c r="N3498" s="129"/>
      <c r="O3498" s="129"/>
      <c r="P3498" s="130"/>
      <c r="Q3498" s="130"/>
      <c r="R3498" s="130"/>
      <c r="S3498" s="131"/>
      <c r="T3498" s="131"/>
    </row>
    <row r="3499" spans="13:20" ht="14.25" customHeight="1" x14ac:dyDescent="0.15">
      <c r="M3499" s="123"/>
      <c r="N3499" s="129"/>
      <c r="O3499" s="129"/>
      <c r="P3499" s="130"/>
      <c r="Q3499" s="130"/>
      <c r="R3499" s="130"/>
      <c r="S3499" s="131"/>
      <c r="T3499" s="131"/>
    </row>
    <row r="3500" spans="13:20" ht="14.25" customHeight="1" x14ac:dyDescent="0.15">
      <c r="M3500" s="123"/>
      <c r="N3500" s="129"/>
      <c r="O3500" s="129"/>
      <c r="P3500" s="130"/>
      <c r="Q3500" s="130"/>
      <c r="R3500" s="130"/>
      <c r="S3500" s="131"/>
      <c r="T3500" s="131"/>
    </row>
    <row r="3501" spans="13:20" ht="14.25" customHeight="1" x14ac:dyDescent="0.15">
      <c r="M3501" s="123"/>
      <c r="N3501" s="129"/>
      <c r="O3501" s="129"/>
      <c r="P3501" s="130"/>
      <c r="Q3501" s="130"/>
      <c r="R3501" s="130"/>
      <c r="S3501" s="131"/>
      <c r="T3501" s="131"/>
    </row>
    <row r="3502" spans="13:20" ht="14.25" customHeight="1" x14ac:dyDescent="0.15">
      <c r="M3502" s="123"/>
      <c r="N3502" s="129"/>
      <c r="O3502" s="129"/>
      <c r="P3502" s="130"/>
      <c r="Q3502" s="130"/>
      <c r="R3502" s="130"/>
      <c r="S3502" s="131"/>
      <c r="T3502" s="131"/>
    </row>
    <row r="3503" spans="13:20" ht="14.25" customHeight="1" x14ac:dyDescent="0.15">
      <c r="M3503" s="123"/>
      <c r="N3503" s="129"/>
      <c r="O3503" s="129"/>
      <c r="P3503" s="130"/>
      <c r="Q3503" s="130"/>
      <c r="R3503" s="130"/>
      <c r="S3503" s="131"/>
      <c r="T3503" s="131"/>
    </row>
    <row r="3504" spans="13:20" ht="14.25" customHeight="1" x14ac:dyDescent="0.15">
      <c r="M3504" s="123"/>
      <c r="N3504" s="129"/>
      <c r="O3504" s="129"/>
      <c r="P3504" s="130"/>
      <c r="Q3504" s="130"/>
      <c r="R3504" s="130"/>
      <c r="S3504" s="131"/>
      <c r="T3504" s="131"/>
    </row>
    <row r="3505" spans="13:20" ht="14.25" customHeight="1" x14ac:dyDescent="0.15">
      <c r="M3505" s="123"/>
      <c r="N3505" s="129"/>
      <c r="O3505" s="129"/>
      <c r="P3505" s="130"/>
      <c r="Q3505" s="130"/>
      <c r="R3505" s="130"/>
      <c r="S3505" s="131"/>
      <c r="T3505" s="131"/>
    </row>
    <row r="3506" spans="13:20" ht="14.25" customHeight="1" x14ac:dyDescent="0.15">
      <c r="M3506" s="123"/>
      <c r="N3506" s="129"/>
      <c r="O3506" s="129"/>
      <c r="P3506" s="130"/>
      <c r="Q3506" s="130"/>
      <c r="R3506" s="130"/>
      <c r="S3506" s="131"/>
      <c r="T3506" s="131"/>
    </row>
    <row r="3507" spans="13:20" ht="14.25" customHeight="1" x14ac:dyDescent="0.15">
      <c r="M3507" s="123"/>
      <c r="N3507" s="129"/>
      <c r="O3507" s="129"/>
      <c r="P3507" s="130"/>
      <c r="Q3507" s="130"/>
      <c r="R3507" s="130"/>
      <c r="S3507" s="131"/>
      <c r="T3507" s="131"/>
    </row>
    <row r="3508" spans="13:20" ht="14.25" customHeight="1" x14ac:dyDescent="0.15">
      <c r="M3508" s="123"/>
      <c r="N3508" s="129"/>
      <c r="O3508" s="129"/>
      <c r="P3508" s="130"/>
      <c r="Q3508" s="130"/>
      <c r="R3508" s="130"/>
      <c r="S3508" s="131"/>
      <c r="T3508" s="131"/>
    </row>
    <row r="3509" spans="13:20" ht="14.25" customHeight="1" x14ac:dyDescent="0.15">
      <c r="M3509" s="123"/>
      <c r="N3509" s="129"/>
      <c r="O3509" s="129"/>
      <c r="P3509" s="130"/>
      <c r="Q3509" s="130"/>
      <c r="R3509" s="130"/>
      <c r="S3509" s="131"/>
      <c r="T3509" s="131"/>
    </row>
    <row r="3510" spans="13:20" ht="14.25" customHeight="1" x14ac:dyDescent="0.15">
      <c r="M3510" s="123"/>
      <c r="N3510" s="129"/>
      <c r="O3510" s="129"/>
      <c r="P3510" s="130"/>
      <c r="Q3510" s="130"/>
      <c r="R3510" s="130"/>
      <c r="S3510" s="131"/>
      <c r="T3510" s="131"/>
    </row>
    <row r="3511" spans="13:20" ht="14.25" customHeight="1" x14ac:dyDescent="0.15">
      <c r="M3511" s="123"/>
      <c r="N3511" s="129"/>
      <c r="O3511" s="129"/>
      <c r="P3511" s="130"/>
      <c r="Q3511" s="130"/>
      <c r="R3511" s="130"/>
      <c r="S3511" s="131"/>
      <c r="T3511" s="131"/>
    </row>
    <row r="3512" spans="13:20" ht="14.25" customHeight="1" x14ac:dyDescent="0.15">
      <c r="M3512" s="123"/>
      <c r="N3512" s="129"/>
      <c r="O3512" s="129"/>
      <c r="P3512" s="130"/>
      <c r="Q3512" s="130"/>
      <c r="R3512" s="130"/>
      <c r="S3512" s="131"/>
      <c r="T3512" s="131"/>
    </row>
    <row r="3513" spans="13:20" ht="14.25" customHeight="1" x14ac:dyDescent="0.15">
      <c r="M3513" s="123"/>
      <c r="N3513" s="129"/>
      <c r="O3513" s="129"/>
      <c r="P3513" s="130"/>
      <c r="Q3513" s="130"/>
      <c r="R3513" s="130"/>
      <c r="S3513" s="131"/>
      <c r="T3513" s="131"/>
    </row>
    <row r="3514" spans="13:20" ht="14.25" customHeight="1" x14ac:dyDescent="0.15">
      <c r="M3514" s="123"/>
      <c r="N3514" s="129"/>
      <c r="O3514" s="129"/>
      <c r="P3514" s="130"/>
      <c r="Q3514" s="130"/>
      <c r="R3514" s="130"/>
      <c r="S3514" s="131"/>
      <c r="T3514" s="131"/>
    </row>
    <row r="3515" spans="13:20" ht="14.25" customHeight="1" x14ac:dyDescent="0.15">
      <c r="M3515" s="123"/>
      <c r="N3515" s="129"/>
      <c r="O3515" s="129"/>
      <c r="P3515" s="130"/>
      <c r="Q3515" s="130"/>
      <c r="R3515" s="130"/>
      <c r="S3515" s="131"/>
      <c r="T3515" s="131"/>
    </row>
    <row r="3516" spans="13:20" ht="14.25" customHeight="1" x14ac:dyDescent="0.15">
      <c r="M3516" s="123"/>
      <c r="N3516" s="129"/>
      <c r="O3516" s="129"/>
      <c r="P3516" s="130"/>
      <c r="Q3516" s="130"/>
      <c r="R3516" s="130"/>
      <c r="S3516" s="131"/>
      <c r="T3516" s="131"/>
    </row>
    <row r="3517" spans="13:20" ht="14.25" customHeight="1" x14ac:dyDescent="0.15">
      <c r="M3517" s="123"/>
      <c r="N3517" s="129"/>
      <c r="O3517" s="129"/>
      <c r="P3517" s="130"/>
      <c r="Q3517" s="130"/>
      <c r="R3517" s="130"/>
      <c r="S3517" s="131"/>
      <c r="T3517" s="131"/>
    </row>
    <row r="3518" spans="13:20" ht="14.25" customHeight="1" x14ac:dyDescent="0.15">
      <c r="M3518" s="123"/>
      <c r="N3518" s="129"/>
      <c r="O3518" s="129"/>
      <c r="P3518" s="130"/>
      <c r="Q3518" s="130"/>
      <c r="R3518" s="130"/>
      <c r="S3518" s="131"/>
      <c r="T3518" s="131"/>
    </row>
    <row r="3519" spans="13:20" ht="14.25" customHeight="1" x14ac:dyDescent="0.15">
      <c r="M3519" s="123"/>
      <c r="N3519" s="129"/>
      <c r="O3519" s="129"/>
      <c r="P3519" s="130"/>
      <c r="Q3519" s="130"/>
      <c r="R3519" s="130"/>
      <c r="S3519" s="131"/>
      <c r="T3519" s="131"/>
    </row>
    <row r="3520" spans="13:20" ht="14.25" customHeight="1" x14ac:dyDescent="0.15">
      <c r="M3520" s="123"/>
      <c r="N3520" s="129"/>
      <c r="O3520" s="129"/>
      <c r="P3520" s="130"/>
      <c r="Q3520" s="130"/>
      <c r="R3520" s="130"/>
      <c r="S3520" s="131"/>
      <c r="T3520" s="131"/>
    </row>
    <row r="3521" spans="13:20" ht="14.25" customHeight="1" x14ac:dyDescent="0.15">
      <c r="M3521" s="123"/>
      <c r="N3521" s="129"/>
      <c r="O3521" s="129"/>
      <c r="P3521" s="130"/>
      <c r="Q3521" s="130"/>
      <c r="R3521" s="130"/>
      <c r="S3521" s="131"/>
      <c r="T3521" s="131"/>
    </row>
    <row r="3522" spans="13:20" ht="14.25" customHeight="1" x14ac:dyDescent="0.15">
      <c r="M3522" s="123"/>
      <c r="N3522" s="129"/>
      <c r="O3522" s="129"/>
      <c r="P3522" s="130"/>
      <c r="Q3522" s="130"/>
      <c r="R3522" s="130"/>
      <c r="S3522" s="131"/>
      <c r="T3522" s="131"/>
    </row>
    <row r="3523" spans="13:20" ht="14.25" customHeight="1" x14ac:dyDescent="0.15">
      <c r="M3523" s="123"/>
      <c r="N3523" s="129"/>
      <c r="O3523" s="129"/>
      <c r="P3523" s="130"/>
      <c r="Q3523" s="130"/>
      <c r="R3523" s="130"/>
      <c r="S3523" s="131"/>
      <c r="T3523" s="131"/>
    </row>
    <row r="3524" spans="13:20" ht="14.25" customHeight="1" x14ac:dyDescent="0.15">
      <c r="M3524" s="123"/>
      <c r="N3524" s="129"/>
      <c r="O3524" s="129"/>
      <c r="P3524" s="130"/>
      <c r="Q3524" s="130"/>
      <c r="R3524" s="130"/>
      <c r="S3524" s="131"/>
      <c r="T3524" s="131"/>
    </row>
    <row r="3525" spans="13:20" ht="14.25" customHeight="1" x14ac:dyDescent="0.15">
      <c r="M3525" s="123"/>
      <c r="N3525" s="129"/>
      <c r="O3525" s="129"/>
      <c r="P3525" s="130"/>
      <c r="Q3525" s="130"/>
      <c r="R3525" s="130"/>
      <c r="S3525" s="131"/>
      <c r="T3525" s="131"/>
    </row>
    <row r="3526" spans="13:20" ht="14.25" customHeight="1" x14ac:dyDescent="0.15">
      <c r="M3526" s="123"/>
      <c r="N3526" s="129"/>
      <c r="O3526" s="129"/>
      <c r="P3526" s="130"/>
      <c r="Q3526" s="130"/>
      <c r="R3526" s="130"/>
      <c r="S3526" s="131"/>
      <c r="T3526" s="131"/>
    </row>
    <row r="3527" spans="13:20" ht="14.25" customHeight="1" x14ac:dyDescent="0.15">
      <c r="M3527" s="123"/>
      <c r="N3527" s="129"/>
      <c r="O3527" s="129"/>
      <c r="P3527" s="130"/>
      <c r="Q3527" s="130"/>
      <c r="R3527" s="130"/>
      <c r="S3527" s="131"/>
      <c r="T3527" s="131"/>
    </row>
    <row r="3528" spans="13:20" ht="14.25" customHeight="1" x14ac:dyDescent="0.15">
      <c r="M3528" s="123"/>
      <c r="N3528" s="129"/>
      <c r="O3528" s="129"/>
      <c r="P3528" s="130"/>
      <c r="Q3528" s="130"/>
      <c r="R3528" s="130"/>
      <c r="S3528" s="131"/>
      <c r="T3528" s="131"/>
    </row>
    <row r="3529" spans="13:20" ht="14.25" customHeight="1" x14ac:dyDescent="0.15">
      <c r="M3529" s="123"/>
      <c r="N3529" s="129"/>
      <c r="O3529" s="129"/>
      <c r="P3529" s="130"/>
      <c r="Q3529" s="130"/>
      <c r="R3529" s="130"/>
      <c r="S3529" s="131"/>
      <c r="T3529" s="131"/>
    </row>
    <row r="3530" spans="13:20" ht="14.25" customHeight="1" x14ac:dyDescent="0.15">
      <c r="M3530" s="123"/>
      <c r="N3530" s="129"/>
      <c r="O3530" s="129"/>
      <c r="P3530" s="130"/>
      <c r="Q3530" s="130"/>
      <c r="R3530" s="130"/>
      <c r="S3530" s="131"/>
      <c r="T3530" s="131"/>
    </row>
    <row r="3531" spans="13:20" ht="14.25" customHeight="1" x14ac:dyDescent="0.15">
      <c r="M3531" s="123"/>
      <c r="N3531" s="129"/>
      <c r="O3531" s="129"/>
      <c r="P3531" s="130"/>
      <c r="Q3531" s="130"/>
      <c r="R3531" s="130"/>
      <c r="S3531" s="131"/>
      <c r="T3531" s="131"/>
    </row>
    <row r="3532" spans="13:20" ht="14.25" customHeight="1" x14ac:dyDescent="0.15">
      <c r="M3532" s="123"/>
      <c r="N3532" s="129"/>
      <c r="O3532" s="129"/>
      <c r="P3532" s="130"/>
      <c r="Q3532" s="130"/>
      <c r="R3532" s="130"/>
      <c r="S3532" s="131"/>
      <c r="T3532" s="131"/>
    </row>
    <row r="3533" spans="13:20" ht="14.25" customHeight="1" x14ac:dyDescent="0.15">
      <c r="M3533" s="123"/>
      <c r="N3533" s="129"/>
      <c r="O3533" s="129"/>
      <c r="P3533" s="130"/>
      <c r="Q3533" s="130"/>
      <c r="R3533" s="130"/>
      <c r="S3533" s="131"/>
      <c r="T3533" s="131"/>
    </row>
    <row r="3534" spans="13:20" ht="14.25" customHeight="1" x14ac:dyDescent="0.15">
      <c r="M3534" s="123"/>
      <c r="N3534" s="129"/>
      <c r="O3534" s="129"/>
      <c r="P3534" s="130"/>
      <c r="Q3534" s="130"/>
      <c r="R3534" s="130"/>
      <c r="S3534" s="131"/>
      <c r="T3534" s="131"/>
    </row>
    <row r="3535" spans="13:20" ht="14.25" customHeight="1" x14ac:dyDescent="0.15">
      <c r="M3535" s="123"/>
      <c r="N3535" s="129"/>
      <c r="O3535" s="129"/>
      <c r="P3535" s="130"/>
      <c r="Q3535" s="130"/>
      <c r="R3535" s="130"/>
      <c r="S3535" s="131"/>
      <c r="T3535" s="131"/>
    </row>
    <row r="3536" spans="13:20" ht="14.25" customHeight="1" x14ac:dyDescent="0.15">
      <c r="M3536" s="123"/>
      <c r="N3536" s="129"/>
      <c r="O3536" s="129"/>
      <c r="P3536" s="130"/>
      <c r="Q3536" s="130"/>
      <c r="R3536" s="130"/>
      <c r="S3536" s="131"/>
      <c r="T3536" s="131"/>
    </row>
    <row r="3537" spans="13:20" ht="14.25" customHeight="1" x14ac:dyDescent="0.15">
      <c r="M3537" s="123"/>
      <c r="N3537" s="129"/>
      <c r="O3537" s="129"/>
      <c r="P3537" s="130"/>
      <c r="Q3537" s="130"/>
      <c r="R3537" s="130"/>
      <c r="S3537" s="131"/>
      <c r="T3537" s="131"/>
    </row>
    <row r="3538" spans="13:20" ht="14.25" customHeight="1" x14ac:dyDescent="0.15">
      <c r="M3538" s="123"/>
      <c r="N3538" s="129"/>
      <c r="O3538" s="129"/>
      <c r="P3538" s="130"/>
      <c r="Q3538" s="130"/>
      <c r="R3538" s="130"/>
      <c r="S3538" s="131"/>
      <c r="T3538" s="131"/>
    </row>
    <row r="3539" spans="13:20" ht="14.25" customHeight="1" x14ac:dyDescent="0.15">
      <c r="M3539" s="123"/>
      <c r="N3539" s="129"/>
      <c r="O3539" s="129"/>
      <c r="P3539" s="130"/>
      <c r="Q3539" s="130"/>
      <c r="R3539" s="130"/>
      <c r="S3539" s="131"/>
      <c r="T3539" s="131"/>
    </row>
    <row r="3540" spans="13:20" ht="14.25" customHeight="1" x14ac:dyDescent="0.15">
      <c r="M3540" s="123"/>
      <c r="N3540" s="129"/>
      <c r="O3540" s="129"/>
      <c r="P3540" s="130"/>
      <c r="Q3540" s="130"/>
      <c r="R3540" s="130"/>
      <c r="S3540" s="131"/>
      <c r="T3540" s="131"/>
    </row>
    <row r="3541" spans="13:20" ht="14.25" customHeight="1" x14ac:dyDescent="0.15">
      <c r="M3541" s="123"/>
      <c r="N3541" s="129"/>
      <c r="O3541" s="129"/>
      <c r="P3541" s="130"/>
      <c r="Q3541" s="130"/>
      <c r="R3541" s="130"/>
      <c r="S3541" s="131"/>
      <c r="T3541" s="131"/>
    </row>
    <row r="3542" spans="13:20" ht="14.25" customHeight="1" x14ac:dyDescent="0.15">
      <c r="M3542" s="123"/>
      <c r="N3542" s="129"/>
      <c r="O3542" s="129"/>
      <c r="P3542" s="130"/>
      <c r="Q3542" s="130"/>
      <c r="R3542" s="130"/>
      <c r="S3542" s="131"/>
      <c r="T3542" s="131"/>
    </row>
    <row r="3543" spans="13:20" ht="14.25" customHeight="1" x14ac:dyDescent="0.15">
      <c r="M3543" s="123"/>
      <c r="N3543" s="129"/>
      <c r="O3543" s="129"/>
      <c r="P3543" s="130"/>
      <c r="Q3543" s="130"/>
      <c r="R3543" s="130"/>
      <c r="S3543" s="131"/>
      <c r="T3543" s="131"/>
    </row>
    <row r="3544" spans="13:20" ht="14.25" customHeight="1" x14ac:dyDescent="0.15">
      <c r="M3544" s="123"/>
      <c r="N3544" s="129"/>
      <c r="O3544" s="129"/>
      <c r="P3544" s="130"/>
      <c r="Q3544" s="130"/>
      <c r="R3544" s="130"/>
      <c r="S3544" s="131"/>
      <c r="T3544" s="131"/>
    </row>
    <row r="3545" spans="13:20" ht="14.25" customHeight="1" x14ac:dyDescent="0.15">
      <c r="M3545" s="123"/>
      <c r="N3545" s="129"/>
      <c r="O3545" s="129"/>
      <c r="P3545" s="130"/>
      <c r="Q3545" s="130"/>
      <c r="R3545" s="130"/>
      <c r="S3545" s="131"/>
      <c r="T3545" s="131"/>
    </row>
    <row r="3546" spans="13:20" ht="14.25" customHeight="1" x14ac:dyDescent="0.15">
      <c r="M3546" s="123"/>
      <c r="N3546" s="129"/>
      <c r="O3546" s="129"/>
      <c r="P3546" s="130"/>
      <c r="Q3546" s="130"/>
      <c r="R3546" s="130"/>
      <c r="S3546" s="131"/>
      <c r="T3546" s="131"/>
    </row>
    <row r="3547" spans="13:20" ht="14.25" customHeight="1" x14ac:dyDescent="0.15">
      <c r="M3547" s="123"/>
      <c r="N3547" s="129"/>
      <c r="O3547" s="129"/>
      <c r="P3547" s="130"/>
      <c r="Q3547" s="130"/>
      <c r="R3547" s="130"/>
      <c r="S3547" s="131"/>
      <c r="T3547" s="131"/>
    </row>
    <row r="3548" spans="13:20" ht="14.25" customHeight="1" x14ac:dyDescent="0.15">
      <c r="M3548" s="123"/>
      <c r="N3548" s="129"/>
      <c r="O3548" s="129"/>
      <c r="P3548" s="130"/>
      <c r="Q3548" s="130"/>
      <c r="R3548" s="130"/>
      <c r="S3548" s="131"/>
      <c r="T3548" s="131"/>
    </row>
    <row r="3549" spans="13:20" ht="14.25" customHeight="1" x14ac:dyDescent="0.15">
      <c r="M3549" s="123"/>
      <c r="N3549" s="129"/>
      <c r="O3549" s="129"/>
      <c r="P3549" s="130"/>
      <c r="Q3549" s="130"/>
      <c r="R3549" s="130"/>
      <c r="S3549" s="131"/>
      <c r="T3549" s="131"/>
    </row>
    <row r="3550" spans="13:20" ht="14.25" customHeight="1" x14ac:dyDescent="0.15">
      <c r="M3550" s="123"/>
      <c r="N3550" s="129"/>
      <c r="O3550" s="129"/>
      <c r="P3550" s="130"/>
      <c r="Q3550" s="130"/>
      <c r="R3550" s="130"/>
      <c r="S3550" s="131"/>
      <c r="T3550" s="131"/>
    </row>
    <row r="3551" spans="13:20" ht="14.25" customHeight="1" x14ac:dyDescent="0.15">
      <c r="M3551" s="123"/>
      <c r="N3551" s="129"/>
      <c r="O3551" s="129"/>
      <c r="P3551" s="130"/>
      <c r="Q3551" s="130"/>
      <c r="R3551" s="130"/>
      <c r="S3551" s="131"/>
      <c r="T3551" s="131"/>
    </row>
    <row r="3552" spans="13:20" ht="14.25" customHeight="1" x14ac:dyDescent="0.15">
      <c r="M3552" s="123"/>
      <c r="N3552" s="129"/>
      <c r="O3552" s="129"/>
      <c r="P3552" s="130"/>
      <c r="Q3552" s="130"/>
      <c r="R3552" s="130"/>
      <c r="S3552" s="131"/>
      <c r="T3552" s="131"/>
    </row>
    <row r="3553" spans="13:20" ht="14.25" customHeight="1" x14ac:dyDescent="0.15">
      <c r="M3553" s="123"/>
      <c r="N3553" s="129"/>
      <c r="O3553" s="129"/>
      <c r="P3553" s="130"/>
      <c r="Q3553" s="130"/>
      <c r="R3553" s="130"/>
      <c r="S3553" s="131"/>
      <c r="T3553" s="131"/>
    </row>
    <row r="3554" spans="13:20" ht="14.25" customHeight="1" x14ac:dyDescent="0.15">
      <c r="M3554" s="123"/>
      <c r="N3554" s="129"/>
      <c r="O3554" s="129"/>
      <c r="P3554" s="130"/>
      <c r="Q3554" s="130"/>
      <c r="R3554" s="130"/>
      <c r="S3554" s="131"/>
      <c r="T3554" s="131"/>
    </row>
    <row r="3555" spans="13:20" ht="14.25" customHeight="1" x14ac:dyDescent="0.15">
      <c r="M3555" s="123"/>
      <c r="N3555" s="129"/>
      <c r="O3555" s="129"/>
      <c r="P3555" s="130"/>
      <c r="Q3555" s="130"/>
      <c r="R3555" s="130"/>
      <c r="S3555" s="131"/>
      <c r="T3555" s="131"/>
    </row>
    <row r="3556" spans="13:20" ht="14.25" customHeight="1" x14ac:dyDescent="0.15">
      <c r="M3556" s="123"/>
      <c r="N3556" s="129"/>
      <c r="O3556" s="129"/>
      <c r="P3556" s="130"/>
      <c r="Q3556" s="130"/>
      <c r="R3556" s="130"/>
      <c r="S3556" s="131"/>
      <c r="T3556" s="131"/>
    </row>
    <row r="3557" spans="13:20" ht="14.25" customHeight="1" x14ac:dyDescent="0.15">
      <c r="M3557" s="123"/>
      <c r="N3557" s="129"/>
      <c r="O3557" s="129"/>
      <c r="P3557" s="130"/>
      <c r="Q3557" s="130"/>
      <c r="R3557" s="130"/>
      <c r="S3557" s="131"/>
      <c r="T3557" s="131"/>
    </row>
    <row r="3558" spans="13:20" ht="14.25" customHeight="1" x14ac:dyDescent="0.15">
      <c r="M3558" s="123"/>
      <c r="N3558" s="129"/>
      <c r="O3558" s="129"/>
      <c r="P3558" s="130"/>
      <c r="Q3558" s="130"/>
      <c r="R3558" s="130"/>
      <c r="S3558" s="131"/>
      <c r="T3558" s="131"/>
    </row>
    <row r="3559" spans="13:20" ht="14.25" customHeight="1" x14ac:dyDescent="0.15">
      <c r="M3559" s="123"/>
      <c r="N3559" s="129"/>
      <c r="O3559" s="129"/>
      <c r="P3559" s="130"/>
      <c r="Q3559" s="130"/>
      <c r="R3559" s="130"/>
      <c r="S3559" s="131"/>
      <c r="T3559" s="131"/>
    </row>
    <row r="3560" spans="13:20" ht="14.25" customHeight="1" x14ac:dyDescent="0.15">
      <c r="M3560" s="123"/>
      <c r="N3560" s="129"/>
      <c r="O3560" s="129"/>
      <c r="P3560" s="130"/>
      <c r="Q3560" s="130"/>
      <c r="R3560" s="130"/>
      <c r="S3560" s="131"/>
      <c r="T3560" s="131"/>
    </row>
    <row r="3561" spans="13:20" ht="14.25" customHeight="1" x14ac:dyDescent="0.15">
      <c r="M3561" s="123"/>
      <c r="N3561" s="129"/>
      <c r="O3561" s="129"/>
      <c r="P3561" s="130"/>
      <c r="Q3561" s="130"/>
      <c r="R3561" s="130"/>
      <c r="S3561" s="131"/>
      <c r="T3561" s="131"/>
    </row>
    <row r="3562" spans="13:20" ht="14.25" customHeight="1" x14ac:dyDescent="0.15">
      <c r="M3562" s="123"/>
      <c r="N3562" s="129"/>
      <c r="O3562" s="129"/>
      <c r="P3562" s="130"/>
      <c r="Q3562" s="130"/>
      <c r="R3562" s="130"/>
      <c r="S3562" s="131"/>
      <c r="T3562" s="131"/>
    </row>
    <row r="3563" spans="13:20" ht="14.25" customHeight="1" x14ac:dyDescent="0.15">
      <c r="M3563" s="123"/>
      <c r="N3563" s="129"/>
      <c r="O3563" s="129"/>
      <c r="P3563" s="130"/>
      <c r="Q3563" s="130"/>
      <c r="R3563" s="130"/>
      <c r="S3563" s="131"/>
      <c r="T3563" s="131"/>
    </row>
    <row r="3564" spans="13:20" ht="14.25" customHeight="1" x14ac:dyDescent="0.15">
      <c r="M3564" s="123"/>
      <c r="N3564" s="129"/>
      <c r="O3564" s="129"/>
      <c r="P3564" s="130"/>
      <c r="Q3564" s="130"/>
      <c r="R3564" s="130"/>
      <c r="S3564" s="131"/>
      <c r="T3564" s="131"/>
    </row>
    <row r="3565" spans="13:20" ht="14.25" customHeight="1" x14ac:dyDescent="0.15">
      <c r="M3565" s="123"/>
      <c r="N3565" s="129"/>
      <c r="O3565" s="129"/>
      <c r="P3565" s="130"/>
      <c r="Q3565" s="130"/>
      <c r="R3565" s="130"/>
      <c r="S3565" s="131"/>
      <c r="T3565" s="131"/>
    </row>
    <row r="3566" spans="13:20" ht="14.25" customHeight="1" x14ac:dyDescent="0.15">
      <c r="M3566" s="123"/>
      <c r="N3566" s="129"/>
      <c r="O3566" s="129"/>
      <c r="P3566" s="130"/>
      <c r="Q3566" s="130"/>
      <c r="R3566" s="130"/>
      <c r="S3566" s="131"/>
      <c r="T3566" s="131"/>
    </row>
    <row r="3567" spans="13:20" ht="14.25" customHeight="1" x14ac:dyDescent="0.15">
      <c r="M3567" s="123"/>
      <c r="N3567" s="129"/>
      <c r="O3567" s="129"/>
      <c r="P3567" s="130"/>
      <c r="Q3567" s="130"/>
      <c r="R3567" s="130"/>
      <c r="S3567" s="131"/>
      <c r="T3567" s="131"/>
    </row>
    <row r="3568" spans="13:20" ht="14.25" customHeight="1" x14ac:dyDescent="0.15">
      <c r="M3568" s="123"/>
      <c r="N3568" s="129"/>
      <c r="O3568" s="129"/>
      <c r="P3568" s="130"/>
      <c r="Q3568" s="130"/>
      <c r="R3568" s="130"/>
      <c r="S3568" s="131"/>
      <c r="T3568" s="131"/>
    </row>
    <row r="3569" spans="13:20" ht="14.25" customHeight="1" x14ac:dyDescent="0.15">
      <c r="M3569" s="123"/>
      <c r="N3569" s="129"/>
      <c r="O3569" s="129"/>
      <c r="P3569" s="130"/>
      <c r="Q3569" s="130"/>
      <c r="R3569" s="130"/>
      <c r="S3569" s="131"/>
      <c r="T3569" s="131"/>
    </row>
    <row r="3570" spans="13:20" ht="14.25" customHeight="1" x14ac:dyDescent="0.15">
      <c r="M3570" s="123"/>
      <c r="N3570" s="129"/>
      <c r="O3570" s="129"/>
      <c r="P3570" s="130"/>
      <c r="Q3570" s="130"/>
      <c r="R3570" s="130"/>
      <c r="S3570" s="131"/>
      <c r="T3570" s="131"/>
    </row>
    <row r="3571" spans="13:20" ht="14.25" customHeight="1" x14ac:dyDescent="0.15">
      <c r="M3571" s="123"/>
      <c r="N3571" s="129"/>
      <c r="O3571" s="129"/>
      <c r="P3571" s="130"/>
      <c r="Q3571" s="130"/>
      <c r="R3571" s="130"/>
      <c r="S3571" s="131"/>
      <c r="T3571" s="131"/>
    </row>
    <row r="3572" spans="13:20" ht="14.25" customHeight="1" x14ac:dyDescent="0.15">
      <c r="M3572" s="123"/>
      <c r="N3572" s="129"/>
      <c r="O3572" s="129"/>
      <c r="P3572" s="130"/>
      <c r="Q3572" s="130"/>
      <c r="R3572" s="130"/>
      <c r="S3572" s="131"/>
      <c r="T3572" s="131"/>
    </row>
    <row r="3573" spans="13:20" ht="14.25" customHeight="1" x14ac:dyDescent="0.15">
      <c r="M3573" s="123"/>
      <c r="N3573" s="129"/>
      <c r="O3573" s="129"/>
      <c r="P3573" s="130"/>
      <c r="Q3573" s="130"/>
      <c r="R3573" s="130"/>
      <c r="S3573" s="131"/>
      <c r="T3573" s="131"/>
    </row>
    <row r="3574" spans="13:20" ht="14.25" customHeight="1" x14ac:dyDescent="0.15">
      <c r="M3574" s="123"/>
      <c r="N3574" s="129"/>
      <c r="O3574" s="129"/>
      <c r="P3574" s="130"/>
      <c r="Q3574" s="130"/>
      <c r="R3574" s="130"/>
      <c r="S3574" s="131"/>
      <c r="T3574" s="131"/>
    </row>
    <row r="3575" spans="13:20" ht="14.25" customHeight="1" x14ac:dyDescent="0.15">
      <c r="M3575" s="123"/>
      <c r="N3575" s="129"/>
      <c r="O3575" s="129"/>
      <c r="P3575" s="130"/>
      <c r="Q3575" s="130"/>
      <c r="R3575" s="130"/>
      <c r="S3575" s="131"/>
      <c r="T3575" s="131"/>
    </row>
    <row r="3576" spans="13:20" ht="14.25" customHeight="1" x14ac:dyDescent="0.15">
      <c r="M3576" s="123"/>
      <c r="N3576" s="129"/>
      <c r="O3576" s="129"/>
      <c r="P3576" s="130"/>
      <c r="Q3576" s="130"/>
      <c r="R3576" s="130"/>
      <c r="S3576" s="131"/>
      <c r="T3576" s="131"/>
    </row>
    <row r="3577" spans="13:20" ht="14.25" customHeight="1" x14ac:dyDescent="0.15">
      <c r="M3577" s="123"/>
      <c r="N3577" s="129"/>
      <c r="O3577" s="129"/>
      <c r="P3577" s="130"/>
      <c r="Q3577" s="130"/>
      <c r="R3577" s="130"/>
      <c r="S3577" s="131"/>
      <c r="T3577" s="131"/>
    </row>
    <row r="3578" spans="13:20" ht="14.25" customHeight="1" x14ac:dyDescent="0.15">
      <c r="M3578" s="123"/>
      <c r="N3578" s="129"/>
      <c r="O3578" s="129"/>
      <c r="P3578" s="130"/>
      <c r="Q3578" s="130"/>
      <c r="R3578" s="130"/>
      <c r="S3578" s="131"/>
      <c r="T3578" s="131"/>
    </row>
    <row r="3579" spans="13:20" ht="14.25" customHeight="1" x14ac:dyDescent="0.15">
      <c r="M3579" s="123"/>
      <c r="N3579" s="129"/>
      <c r="O3579" s="129"/>
      <c r="P3579" s="130"/>
      <c r="Q3579" s="130"/>
      <c r="R3579" s="130"/>
      <c r="S3579" s="131"/>
      <c r="T3579" s="131"/>
    </row>
    <row r="3580" spans="13:20" ht="14.25" customHeight="1" x14ac:dyDescent="0.15">
      <c r="M3580" s="123"/>
      <c r="N3580" s="129"/>
      <c r="O3580" s="129"/>
      <c r="P3580" s="130"/>
      <c r="Q3580" s="130"/>
      <c r="R3580" s="130"/>
      <c r="S3580" s="131"/>
      <c r="T3580" s="131"/>
    </row>
    <row r="3581" spans="13:20" ht="14.25" customHeight="1" x14ac:dyDescent="0.15">
      <c r="M3581" s="123"/>
      <c r="N3581" s="129"/>
      <c r="O3581" s="129"/>
      <c r="P3581" s="130"/>
      <c r="Q3581" s="130"/>
      <c r="R3581" s="130"/>
      <c r="S3581" s="131"/>
      <c r="T3581" s="131"/>
    </row>
    <row r="3582" spans="13:20" ht="14.25" customHeight="1" x14ac:dyDescent="0.15">
      <c r="M3582" s="123"/>
      <c r="N3582" s="129"/>
      <c r="O3582" s="129"/>
      <c r="P3582" s="130"/>
      <c r="Q3582" s="130"/>
      <c r="R3582" s="130"/>
      <c r="S3582" s="131"/>
      <c r="T3582" s="131"/>
    </row>
    <row r="3583" spans="13:20" ht="14.25" customHeight="1" x14ac:dyDescent="0.15">
      <c r="M3583" s="123"/>
      <c r="N3583" s="129"/>
      <c r="O3583" s="129"/>
      <c r="P3583" s="130"/>
      <c r="Q3583" s="130"/>
      <c r="R3583" s="130"/>
      <c r="S3583" s="131"/>
      <c r="T3583" s="131"/>
    </row>
    <row r="3584" spans="13:20" ht="14.25" customHeight="1" x14ac:dyDescent="0.15">
      <c r="M3584" s="123"/>
      <c r="N3584" s="129"/>
      <c r="O3584" s="129"/>
      <c r="P3584" s="130"/>
      <c r="Q3584" s="130"/>
      <c r="R3584" s="130"/>
      <c r="S3584" s="131"/>
      <c r="T3584" s="131"/>
    </row>
    <row r="3585" spans="13:20" ht="14.25" customHeight="1" x14ac:dyDescent="0.15">
      <c r="M3585" s="123"/>
      <c r="N3585" s="129"/>
      <c r="O3585" s="129"/>
      <c r="P3585" s="130"/>
      <c r="Q3585" s="130"/>
      <c r="R3585" s="130"/>
      <c r="S3585" s="131"/>
      <c r="T3585" s="131"/>
    </row>
    <row r="3586" spans="13:20" ht="14.25" customHeight="1" x14ac:dyDescent="0.15">
      <c r="M3586" s="123"/>
      <c r="N3586" s="129"/>
      <c r="O3586" s="129"/>
      <c r="P3586" s="130"/>
      <c r="Q3586" s="130"/>
      <c r="R3586" s="130"/>
      <c r="S3586" s="131"/>
      <c r="T3586" s="131"/>
    </row>
    <row r="3587" spans="13:20" ht="14.25" customHeight="1" x14ac:dyDescent="0.15">
      <c r="M3587" s="123"/>
      <c r="N3587" s="129"/>
      <c r="O3587" s="129"/>
      <c r="P3587" s="130"/>
      <c r="Q3587" s="130"/>
      <c r="R3587" s="130"/>
      <c r="S3587" s="131"/>
      <c r="T3587" s="131"/>
    </row>
    <row r="3588" spans="13:20" ht="14.25" customHeight="1" x14ac:dyDescent="0.15">
      <c r="M3588" s="123"/>
      <c r="N3588" s="129"/>
      <c r="O3588" s="129"/>
      <c r="P3588" s="130"/>
      <c r="Q3588" s="130"/>
      <c r="R3588" s="130"/>
      <c r="S3588" s="131"/>
      <c r="T3588" s="131"/>
    </row>
    <row r="3589" spans="13:20" ht="14.25" customHeight="1" x14ac:dyDescent="0.15">
      <c r="M3589" s="123"/>
      <c r="N3589" s="129"/>
      <c r="O3589" s="129"/>
      <c r="P3589" s="130"/>
      <c r="Q3589" s="130"/>
      <c r="R3589" s="130"/>
      <c r="S3589" s="131"/>
      <c r="T3589" s="131"/>
    </row>
    <row r="3590" spans="13:20" ht="14.25" customHeight="1" x14ac:dyDescent="0.15">
      <c r="M3590" s="123"/>
      <c r="N3590" s="129"/>
      <c r="O3590" s="129"/>
      <c r="P3590" s="130"/>
      <c r="Q3590" s="130"/>
      <c r="R3590" s="130"/>
      <c r="S3590" s="131"/>
      <c r="T3590" s="131"/>
    </row>
    <row r="3591" spans="13:20" ht="14.25" customHeight="1" x14ac:dyDescent="0.15">
      <c r="M3591" s="123"/>
      <c r="N3591" s="129"/>
      <c r="O3591" s="129"/>
      <c r="P3591" s="130"/>
      <c r="Q3591" s="130"/>
      <c r="R3591" s="130"/>
      <c r="S3591" s="131"/>
      <c r="T3591" s="131"/>
    </row>
    <row r="3592" spans="13:20" ht="14.25" customHeight="1" x14ac:dyDescent="0.15">
      <c r="M3592" s="123"/>
      <c r="N3592" s="129"/>
      <c r="O3592" s="129"/>
      <c r="P3592" s="130"/>
      <c r="Q3592" s="130"/>
      <c r="R3592" s="130"/>
      <c r="S3592" s="131"/>
      <c r="T3592" s="131"/>
    </row>
    <row r="3593" spans="13:20" ht="14.25" customHeight="1" x14ac:dyDescent="0.15">
      <c r="M3593" s="123"/>
      <c r="N3593" s="129"/>
      <c r="O3593" s="129"/>
      <c r="P3593" s="130"/>
      <c r="Q3593" s="130"/>
      <c r="R3593" s="130"/>
      <c r="S3593" s="131"/>
      <c r="T3593" s="131"/>
    </row>
    <row r="3594" spans="13:20" ht="14.25" customHeight="1" x14ac:dyDescent="0.15">
      <c r="M3594" s="123"/>
      <c r="N3594" s="129"/>
      <c r="O3594" s="129"/>
      <c r="P3594" s="130"/>
      <c r="Q3594" s="130"/>
      <c r="R3594" s="130"/>
      <c r="S3594" s="131"/>
      <c r="T3594" s="131"/>
    </row>
    <row r="3595" spans="13:20" ht="14.25" customHeight="1" x14ac:dyDescent="0.15">
      <c r="M3595" s="123"/>
      <c r="N3595" s="129"/>
      <c r="O3595" s="129"/>
      <c r="P3595" s="130"/>
      <c r="Q3595" s="130"/>
      <c r="R3595" s="130"/>
      <c r="S3595" s="131"/>
      <c r="T3595" s="131"/>
    </row>
    <row r="3596" spans="13:20" ht="14.25" customHeight="1" x14ac:dyDescent="0.15">
      <c r="M3596" s="123"/>
      <c r="N3596" s="129"/>
      <c r="O3596" s="129"/>
      <c r="P3596" s="130"/>
      <c r="Q3596" s="130"/>
      <c r="R3596" s="130"/>
      <c r="S3596" s="131"/>
      <c r="T3596" s="131"/>
    </row>
    <row r="3597" spans="13:20" ht="14.25" customHeight="1" x14ac:dyDescent="0.15">
      <c r="M3597" s="123"/>
      <c r="N3597" s="129"/>
      <c r="O3597" s="129"/>
      <c r="P3597" s="130"/>
      <c r="Q3597" s="130"/>
      <c r="R3597" s="130"/>
      <c r="S3597" s="131"/>
      <c r="T3597" s="131"/>
    </row>
    <row r="3598" spans="13:20" ht="14.25" customHeight="1" x14ac:dyDescent="0.15">
      <c r="M3598" s="123"/>
      <c r="N3598" s="129"/>
      <c r="O3598" s="129"/>
      <c r="P3598" s="130"/>
      <c r="Q3598" s="130"/>
      <c r="R3598" s="130"/>
      <c r="S3598" s="131"/>
      <c r="T3598" s="131"/>
    </row>
    <row r="3599" spans="13:20" ht="14.25" customHeight="1" x14ac:dyDescent="0.15">
      <c r="M3599" s="123"/>
      <c r="N3599" s="129"/>
      <c r="O3599" s="129"/>
      <c r="P3599" s="130"/>
      <c r="Q3599" s="130"/>
      <c r="R3599" s="130"/>
      <c r="S3599" s="131"/>
      <c r="T3599" s="131"/>
    </row>
    <row r="3600" spans="13:20" ht="14.25" customHeight="1" x14ac:dyDescent="0.15">
      <c r="M3600" s="123"/>
      <c r="N3600" s="129"/>
      <c r="O3600" s="129"/>
      <c r="P3600" s="130"/>
      <c r="Q3600" s="130"/>
      <c r="R3600" s="130"/>
      <c r="S3600" s="131"/>
      <c r="T3600" s="131"/>
    </row>
    <row r="3601" spans="13:20" ht="14.25" customHeight="1" x14ac:dyDescent="0.15">
      <c r="M3601" s="123"/>
      <c r="N3601" s="129"/>
      <c r="O3601" s="129"/>
      <c r="P3601" s="130"/>
      <c r="Q3601" s="130"/>
      <c r="R3601" s="130"/>
      <c r="S3601" s="131"/>
      <c r="T3601" s="131"/>
    </row>
    <row r="3602" spans="13:20" ht="14.25" customHeight="1" x14ac:dyDescent="0.15">
      <c r="M3602" s="123"/>
      <c r="N3602" s="129"/>
      <c r="O3602" s="129"/>
      <c r="P3602" s="130"/>
      <c r="Q3602" s="130"/>
      <c r="R3602" s="130"/>
      <c r="S3602" s="131"/>
      <c r="T3602" s="131"/>
    </row>
    <row r="3603" spans="13:20" ht="14.25" customHeight="1" x14ac:dyDescent="0.15">
      <c r="M3603" s="123"/>
      <c r="N3603" s="129"/>
      <c r="O3603" s="129"/>
      <c r="P3603" s="130"/>
      <c r="Q3603" s="130"/>
      <c r="R3603" s="130"/>
      <c r="S3603" s="131"/>
      <c r="T3603" s="131"/>
    </row>
    <row r="3604" spans="13:20" ht="14.25" customHeight="1" x14ac:dyDescent="0.15">
      <c r="M3604" s="123"/>
      <c r="N3604" s="129"/>
      <c r="O3604" s="129"/>
      <c r="P3604" s="130"/>
      <c r="Q3604" s="130"/>
      <c r="R3604" s="130"/>
      <c r="S3604" s="131"/>
      <c r="T3604" s="131"/>
    </row>
    <row r="3605" spans="13:20" ht="14.25" customHeight="1" x14ac:dyDescent="0.15">
      <c r="M3605" s="123"/>
      <c r="N3605" s="129"/>
      <c r="O3605" s="129"/>
      <c r="P3605" s="130"/>
      <c r="Q3605" s="130"/>
      <c r="R3605" s="130"/>
      <c r="S3605" s="131"/>
      <c r="T3605" s="131"/>
    </row>
    <row r="3606" spans="13:20" ht="14.25" customHeight="1" x14ac:dyDescent="0.15">
      <c r="M3606" s="123"/>
      <c r="N3606" s="129"/>
      <c r="O3606" s="129"/>
      <c r="P3606" s="130"/>
      <c r="Q3606" s="130"/>
      <c r="R3606" s="130"/>
      <c r="S3606" s="131"/>
      <c r="T3606" s="131"/>
    </row>
    <row r="3607" spans="13:20" ht="14.25" customHeight="1" x14ac:dyDescent="0.15">
      <c r="M3607" s="123"/>
      <c r="N3607" s="129"/>
      <c r="O3607" s="129"/>
      <c r="P3607" s="130"/>
      <c r="Q3607" s="130"/>
      <c r="R3607" s="130"/>
      <c r="S3607" s="131"/>
      <c r="T3607" s="131"/>
    </row>
    <row r="3608" spans="13:20" ht="14.25" customHeight="1" x14ac:dyDescent="0.15">
      <c r="M3608" s="123"/>
      <c r="N3608" s="129"/>
      <c r="O3608" s="129"/>
      <c r="P3608" s="130"/>
      <c r="Q3608" s="130"/>
      <c r="R3608" s="130"/>
      <c r="S3608" s="131"/>
      <c r="T3608" s="131"/>
    </row>
    <row r="3609" spans="13:20" ht="14.25" customHeight="1" x14ac:dyDescent="0.15">
      <c r="M3609" s="123"/>
      <c r="N3609" s="129"/>
      <c r="O3609" s="129"/>
      <c r="P3609" s="130"/>
      <c r="Q3609" s="130"/>
      <c r="R3609" s="130"/>
      <c r="S3609" s="131"/>
      <c r="T3609" s="131"/>
    </row>
    <row r="3610" spans="13:20" ht="14.25" customHeight="1" x14ac:dyDescent="0.15">
      <c r="M3610" s="123"/>
      <c r="N3610" s="129"/>
      <c r="O3610" s="129"/>
      <c r="P3610" s="130"/>
      <c r="Q3610" s="130"/>
      <c r="R3610" s="130"/>
      <c r="S3610" s="131"/>
      <c r="T3610" s="131"/>
    </row>
    <row r="3611" spans="13:20" ht="14.25" customHeight="1" x14ac:dyDescent="0.15">
      <c r="M3611" s="123"/>
      <c r="N3611" s="129"/>
      <c r="O3611" s="129"/>
      <c r="P3611" s="130"/>
      <c r="Q3611" s="130"/>
      <c r="R3611" s="130"/>
      <c r="S3611" s="131"/>
      <c r="T3611" s="131"/>
    </row>
    <row r="3612" spans="13:20" ht="14.25" customHeight="1" x14ac:dyDescent="0.15">
      <c r="M3612" s="123"/>
      <c r="N3612" s="129"/>
      <c r="O3612" s="129"/>
      <c r="P3612" s="130"/>
      <c r="Q3612" s="130"/>
      <c r="R3612" s="130"/>
      <c r="S3612" s="131"/>
      <c r="T3612" s="131"/>
    </row>
    <row r="3613" spans="13:20" ht="14.25" customHeight="1" x14ac:dyDescent="0.15">
      <c r="M3613" s="123"/>
      <c r="N3613" s="129"/>
      <c r="O3613" s="129"/>
      <c r="P3613" s="130"/>
      <c r="Q3613" s="130"/>
      <c r="R3613" s="130"/>
      <c r="S3613" s="131"/>
      <c r="T3613" s="131"/>
    </row>
    <row r="3614" spans="13:20" ht="14.25" customHeight="1" x14ac:dyDescent="0.15">
      <c r="M3614" s="123"/>
      <c r="N3614" s="129"/>
      <c r="O3614" s="129"/>
      <c r="P3614" s="130"/>
      <c r="Q3614" s="130"/>
      <c r="R3614" s="130"/>
      <c r="S3614" s="131"/>
      <c r="T3614" s="131"/>
    </row>
    <row r="3615" spans="13:20" ht="14.25" customHeight="1" x14ac:dyDescent="0.15">
      <c r="M3615" s="123"/>
      <c r="N3615" s="129"/>
      <c r="O3615" s="129"/>
      <c r="P3615" s="130"/>
      <c r="Q3615" s="130"/>
      <c r="R3615" s="130"/>
      <c r="S3615" s="131"/>
      <c r="T3615" s="131"/>
    </row>
    <row r="3616" spans="13:20" ht="14.25" customHeight="1" x14ac:dyDescent="0.15">
      <c r="M3616" s="123"/>
      <c r="N3616" s="129"/>
      <c r="O3616" s="129"/>
      <c r="P3616" s="130"/>
      <c r="Q3616" s="130"/>
      <c r="R3616" s="130"/>
      <c r="S3616" s="131"/>
      <c r="T3616" s="131"/>
    </row>
    <row r="3617" spans="13:20" ht="14.25" customHeight="1" x14ac:dyDescent="0.15">
      <c r="M3617" s="123"/>
      <c r="N3617" s="129"/>
      <c r="O3617" s="129"/>
      <c r="P3617" s="130"/>
      <c r="Q3617" s="130"/>
      <c r="R3617" s="130"/>
      <c r="S3617" s="131"/>
      <c r="T3617" s="131"/>
    </row>
    <row r="3618" spans="13:20" ht="14.25" customHeight="1" x14ac:dyDescent="0.15">
      <c r="M3618" s="123"/>
      <c r="N3618" s="129"/>
      <c r="O3618" s="129"/>
      <c r="P3618" s="130"/>
      <c r="Q3618" s="130"/>
      <c r="R3618" s="130"/>
      <c r="S3618" s="131"/>
      <c r="T3618" s="131"/>
    </row>
    <row r="3619" spans="13:20" ht="14.25" customHeight="1" x14ac:dyDescent="0.15">
      <c r="M3619" s="123"/>
      <c r="N3619" s="129"/>
      <c r="O3619" s="129"/>
      <c r="P3619" s="130"/>
      <c r="Q3619" s="130"/>
      <c r="R3619" s="130"/>
      <c r="S3619" s="131"/>
      <c r="T3619" s="131"/>
    </row>
    <row r="3620" spans="13:20" ht="14.25" customHeight="1" x14ac:dyDescent="0.15">
      <c r="M3620" s="123"/>
      <c r="N3620" s="129"/>
      <c r="O3620" s="129"/>
      <c r="P3620" s="130"/>
      <c r="Q3620" s="130"/>
      <c r="R3620" s="130"/>
      <c r="S3620" s="131"/>
      <c r="T3620" s="131"/>
    </row>
    <row r="3621" spans="13:20" ht="14.25" customHeight="1" x14ac:dyDescent="0.15">
      <c r="M3621" s="123"/>
      <c r="N3621" s="129"/>
      <c r="O3621" s="129"/>
      <c r="P3621" s="130"/>
      <c r="Q3621" s="130"/>
      <c r="R3621" s="130"/>
      <c r="S3621" s="131"/>
      <c r="T3621" s="131"/>
    </row>
    <row r="3622" spans="13:20" ht="14.25" customHeight="1" x14ac:dyDescent="0.15">
      <c r="M3622" s="123"/>
      <c r="N3622" s="129"/>
      <c r="O3622" s="129"/>
      <c r="P3622" s="130"/>
      <c r="Q3622" s="130"/>
      <c r="R3622" s="130"/>
      <c r="S3622" s="131"/>
      <c r="T3622" s="131"/>
    </row>
    <row r="3623" spans="13:20" ht="14.25" customHeight="1" x14ac:dyDescent="0.15">
      <c r="M3623" s="123"/>
      <c r="N3623" s="129"/>
      <c r="O3623" s="129"/>
      <c r="P3623" s="130"/>
      <c r="Q3623" s="130"/>
      <c r="R3623" s="130"/>
      <c r="S3623" s="131"/>
      <c r="T3623" s="131"/>
    </row>
    <row r="3624" spans="13:20" ht="14.25" customHeight="1" x14ac:dyDescent="0.15">
      <c r="M3624" s="123"/>
      <c r="N3624" s="129"/>
      <c r="O3624" s="129"/>
      <c r="P3624" s="130"/>
      <c r="Q3624" s="130"/>
      <c r="R3624" s="130"/>
      <c r="S3624" s="131"/>
      <c r="T3624" s="131"/>
    </row>
    <row r="3625" spans="13:20" ht="14.25" customHeight="1" x14ac:dyDescent="0.15">
      <c r="M3625" s="123"/>
      <c r="N3625" s="129"/>
      <c r="O3625" s="129"/>
      <c r="P3625" s="130"/>
      <c r="Q3625" s="130"/>
      <c r="R3625" s="130"/>
      <c r="S3625" s="131"/>
      <c r="T3625" s="131"/>
    </row>
    <row r="3626" spans="13:20" ht="14.25" customHeight="1" x14ac:dyDescent="0.15">
      <c r="M3626" s="123"/>
      <c r="N3626" s="129"/>
      <c r="O3626" s="129"/>
      <c r="P3626" s="130"/>
      <c r="Q3626" s="130"/>
      <c r="R3626" s="130"/>
      <c r="S3626" s="131"/>
      <c r="T3626" s="131"/>
    </row>
    <row r="3627" spans="13:20" ht="14.25" customHeight="1" x14ac:dyDescent="0.15">
      <c r="M3627" s="123"/>
      <c r="N3627" s="129"/>
      <c r="O3627" s="129"/>
      <c r="P3627" s="130"/>
      <c r="Q3627" s="130"/>
      <c r="R3627" s="130"/>
      <c r="S3627" s="131"/>
      <c r="T3627" s="131"/>
    </row>
    <row r="3628" spans="13:20" ht="14.25" customHeight="1" x14ac:dyDescent="0.15">
      <c r="M3628" s="123"/>
      <c r="N3628" s="129"/>
      <c r="O3628" s="129"/>
      <c r="P3628" s="130"/>
      <c r="Q3628" s="130"/>
      <c r="R3628" s="130"/>
      <c r="S3628" s="131"/>
      <c r="T3628" s="131"/>
    </row>
    <row r="3629" spans="13:20" ht="14.25" customHeight="1" x14ac:dyDescent="0.15">
      <c r="M3629" s="123"/>
      <c r="N3629" s="129"/>
      <c r="O3629" s="129"/>
      <c r="P3629" s="130"/>
      <c r="Q3629" s="130"/>
      <c r="R3629" s="130"/>
      <c r="S3629" s="131"/>
      <c r="T3629" s="131"/>
    </row>
    <row r="3630" spans="13:20" ht="14.25" customHeight="1" x14ac:dyDescent="0.15">
      <c r="M3630" s="123"/>
      <c r="N3630" s="129"/>
      <c r="O3630" s="129"/>
      <c r="P3630" s="130"/>
      <c r="Q3630" s="130"/>
      <c r="R3630" s="130"/>
      <c r="S3630" s="131"/>
      <c r="T3630" s="131"/>
    </row>
    <row r="3631" spans="13:20" ht="14.25" customHeight="1" x14ac:dyDescent="0.15">
      <c r="M3631" s="123"/>
      <c r="N3631" s="129"/>
      <c r="O3631" s="129"/>
      <c r="P3631" s="130"/>
      <c r="Q3631" s="130"/>
      <c r="R3631" s="130"/>
      <c r="S3631" s="131"/>
      <c r="T3631" s="131"/>
    </row>
    <row r="3632" spans="13:20" ht="14.25" customHeight="1" x14ac:dyDescent="0.15">
      <c r="M3632" s="123"/>
      <c r="N3632" s="129"/>
      <c r="O3632" s="129"/>
      <c r="P3632" s="130"/>
      <c r="Q3632" s="130"/>
      <c r="R3632" s="130"/>
      <c r="S3632" s="131"/>
      <c r="T3632" s="131"/>
    </row>
    <row r="3633" spans="13:20" ht="14.25" customHeight="1" x14ac:dyDescent="0.15">
      <c r="M3633" s="123"/>
      <c r="N3633" s="129"/>
      <c r="O3633" s="129"/>
      <c r="P3633" s="130"/>
      <c r="Q3633" s="130"/>
      <c r="R3633" s="130"/>
      <c r="S3633" s="131"/>
      <c r="T3633" s="131"/>
    </row>
    <row r="3634" spans="13:20" ht="14.25" customHeight="1" x14ac:dyDescent="0.15">
      <c r="M3634" s="123"/>
      <c r="N3634" s="129"/>
      <c r="O3634" s="129"/>
      <c r="P3634" s="130"/>
      <c r="Q3634" s="130"/>
      <c r="R3634" s="130"/>
      <c r="S3634" s="131"/>
      <c r="T3634" s="131"/>
    </row>
    <row r="3635" spans="13:20" ht="14.25" customHeight="1" x14ac:dyDescent="0.15">
      <c r="M3635" s="123"/>
      <c r="N3635" s="129"/>
      <c r="O3635" s="129"/>
      <c r="P3635" s="130"/>
      <c r="Q3635" s="130"/>
      <c r="R3635" s="130"/>
      <c r="S3635" s="131"/>
      <c r="T3635" s="131"/>
    </row>
    <row r="3636" spans="13:20" ht="14.25" customHeight="1" x14ac:dyDescent="0.15">
      <c r="M3636" s="123"/>
      <c r="N3636" s="129"/>
      <c r="O3636" s="129"/>
      <c r="P3636" s="130"/>
      <c r="Q3636" s="130"/>
      <c r="R3636" s="130"/>
      <c r="S3636" s="131"/>
      <c r="T3636" s="131"/>
    </row>
    <row r="3637" spans="13:20" ht="14.25" customHeight="1" x14ac:dyDescent="0.15">
      <c r="M3637" s="123"/>
      <c r="N3637" s="129"/>
      <c r="O3637" s="129"/>
      <c r="P3637" s="130"/>
      <c r="Q3637" s="130"/>
      <c r="R3637" s="130"/>
      <c r="S3637" s="131"/>
      <c r="T3637" s="131"/>
    </row>
    <row r="3638" spans="13:20" ht="14.25" customHeight="1" x14ac:dyDescent="0.15">
      <c r="M3638" s="123"/>
      <c r="N3638" s="129"/>
      <c r="O3638" s="129"/>
      <c r="P3638" s="130"/>
      <c r="Q3638" s="130"/>
      <c r="R3638" s="130"/>
      <c r="S3638" s="131"/>
      <c r="T3638" s="131"/>
    </row>
    <row r="3639" spans="13:20" ht="14.25" customHeight="1" x14ac:dyDescent="0.15">
      <c r="M3639" s="123"/>
      <c r="N3639" s="129"/>
      <c r="O3639" s="129"/>
      <c r="P3639" s="130"/>
      <c r="Q3639" s="130"/>
      <c r="R3639" s="130"/>
      <c r="S3639" s="131"/>
      <c r="T3639" s="131"/>
    </row>
    <row r="3640" spans="13:20" ht="14.25" customHeight="1" x14ac:dyDescent="0.15">
      <c r="M3640" s="123"/>
      <c r="N3640" s="129"/>
      <c r="O3640" s="129"/>
      <c r="P3640" s="130"/>
      <c r="Q3640" s="130"/>
      <c r="R3640" s="130"/>
      <c r="S3640" s="131"/>
      <c r="T3640" s="131"/>
    </row>
    <row r="3641" spans="13:20" ht="14.25" customHeight="1" x14ac:dyDescent="0.15">
      <c r="M3641" s="123"/>
      <c r="N3641" s="129"/>
      <c r="O3641" s="129"/>
      <c r="P3641" s="130"/>
      <c r="Q3641" s="130"/>
      <c r="R3641" s="130"/>
      <c r="S3641" s="131"/>
      <c r="T3641" s="131"/>
    </row>
    <row r="3642" spans="13:20" ht="14.25" customHeight="1" x14ac:dyDescent="0.15">
      <c r="M3642" s="123"/>
      <c r="N3642" s="129"/>
      <c r="O3642" s="129"/>
      <c r="P3642" s="130"/>
      <c r="Q3642" s="130"/>
      <c r="R3642" s="130"/>
      <c r="S3642" s="131"/>
      <c r="T3642" s="131"/>
    </row>
    <row r="3643" spans="13:20" ht="14.25" customHeight="1" x14ac:dyDescent="0.15">
      <c r="M3643" s="123"/>
      <c r="N3643" s="129"/>
      <c r="O3643" s="129"/>
      <c r="P3643" s="130"/>
      <c r="Q3643" s="130"/>
      <c r="R3643" s="130"/>
      <c r="S3643" s="131"/>
      <c r="T3643" s="131"/>
    </row>
    <row r="3644" spans="13:20" ht="14.25" customHeight="1" x14ac:dyDescent="0.15">
      <c r="M3644" s="123"/>
      <c r="N3644" s="129"/>
      <c r="O3644" s="129"/>
      <c r="P3644" s="130"/>
      <c r="Q3644" s="130"/>
      <c r="R3644" s="130"/>
      <c r="S3644" s="131"/>
      <c r="T3644" s="131"/>
    </row>
    <row r="3645" spans="13:20" ht="14.25" customHeight="1" x14ac:dyDescent="0.15">
      <c r="M3645" s="123"/>
      <c r="N3645" s="129"/>
      <c r="O3645" s="129"/>
      <c r="P3645" s="130"/>
      <c r="Q3645" s="130"/>
      <c r="R3645" s="130"/>
      <c r="S3645" s="131"/>
      <c r="T3645" s="131"/>
    </row>
    <row r="3646" spans="13:20" ht="14.25" customHeight="1" x14ac:dyDescent="0.15">
      <c r="M3646" s="123"/>
      <c r="N3646" s="129"/>
      <c r="O3646" s="129"/>
      <c r="P3646" s="130"/>
      <c r="Q3646" s="130"/>
      <c r="R3646" s="130"/>
      <c r="S3646" s="131"/>
      <c r="T3646" s="131"/>
    </row>
    <row r="3647" spans="13:20" ht="14.25" customHeight="1" x14ac:dyDescent="0.15">
      <c r="M3647" s="123"/>
      <c r="N3647" s="129"/>
      <c r="O3647" s="129"/>
      <c r="P3647" s="130"/>
      <c r="Q3647" s="130"/>
      <c r="R3647" s="130"/>
      <c r="S3647" s="131"/>
      <c r="T3647" s="131"/>
    </row>
    <row r="3648" spans="13:20" ht="14.25" customHeight="1" x14ac:dyDescent="0.15">
      <c r="M3648" s="123"/>
      <c r="N3648" s="129"/>
      <c r="O3648" s="129"/>
      <c r="P3648" s="130"/>
      <c r="Q3648" s="130"/>
      <c r="R3648" s="130"/>
      <c r="S3648" s="131"/>
      <c r="T3648" s="131"/>
    </row>
    <row r="3649" spans="13:20" ht="14.25" customHeight="1" x14ac:dyDescent="0.15">
      <c r="M3649" s="123"/>
      <c r="N3649" s="129"/>
      <c r="O3649" s="129"/>
      <c r="P3649" s="130"/>
      <c r="Q3649" s="130"/>
      <c r="R3649" s="130"/>
      <c r="S3649" s="131"/>
      <c r="T3649" s="131"/>
    </row>
    <row r="3650" spans="13:20" ht="14.25" customHeight="1" x14ac:dyDescent="0.15">
      <c r="M3650" s="123"/>
      <c r="N3650" s="129"/>
      <c r="O3650" s="129"/>
      <c r="P3650" s="130"/>
      <c r="Q3650" s="130"/>
      <c r="R3650" s="130"/>
      <c r="S3650" s="131"/>
      <c r="T3650" s="131"/>
    </row>
    <row r="3651" spans="13:20" ht="14.25" customHeight="1" x14ac:dyDescent="0.15">
      <c r="M3651" s="123"/>
      <c r="N3651" s="129"/>
      <c r="O3651" s="129"/>
      <c r="P3651" s="130"/>
      <c r="Q3651" s="130"/>
      <c r="R3651" s="130"/>
      <c r="S3651" s="131"/>
      <c r="T3651" s="131"/>
    </row>
    <row r="3652" spans="13:20" ht="14.25" customHeight="1" x14ac:dyDescent="0.15">
      <c r="M3652" s="123"/>
      <c r="N3652" s="129"/>
      <c r="O3652" s="129"/>
      <c r="P3652" s="130"/>
      <c r="Q3652" s="130"/>
      <c r="R3652" s="130"/>
      <c r="S3652" s="131"/>
      <c r="T3652" s="131"/>
    </row>
    <row r="3653" spans="13:20" ht="14.25" customHeight="1" x14ac:dyDescent="0.15">
      <c r="M3653" s="123"/>
      <c r="N3653" s="129"/>
      <c r="O3653" s="129"/>
      <c r="P3653" s="130"/>
      <c r="Q3653" s="130"/>
      <c r="R3653" s="130"/>
      <c r="S3653" s="131"/>
      <c r="T3653" s="131"/>
    </row>
    <row r="3654" spans="13:20" ht="14.25" customHeight="1" x14ac:dyDescent="0.15">
      <c r="M3654" s="123"/>
      <c r="N3654" s="129"/>
      <c r="O3654" s="129"/>
      <c r="P3654" s="130"/>
      <c r="Q3654" s="130"/>
      <c r="R3654" s="130"/>
      <c r="S3654" s="131"/>
      <c r="T3654" s="131"/>
    </row>
    <row r="3655" spans="13:20" ht="14.25" customHeight="1" x14ac:dyDescent="0.15">
      <c r="M3655" s="123"/>
      <c r="N3655" s="129"/>
      <c r="O3655" s="129"/>
      <c r="P3655" s="130"/>
      <c r="Q3655" s="130"/>
      <c r="R3655" s="130"/>
      <c r="S3655" s="131"/>
      <c r="T3655" s="131"/>
    </row>
    <row r="3656" spans="13:20" ht="14.25" customHeight="1" x14ac:dyDescent="0.15">
      <c r="M3656" s="123"/>
      <c r="N3656" s="129"/>
      <c r="O3656" s="129"/>
      <c r="P3656" s="130"/>
      <c r="Q3656" s="130"/>
      <c r="R3656" s="130"/>
      <c r="S3656" s="131"/>
      <c r="T3656" s="131"/>
    </row>
    <row r="3657" spans="13:20" ht="14.25" customHeight="1" x14ac:dyDescent="0.15">
      <c r="M3657" s="123"/>
      <c r="N3657" s="129"/>
      <c r="O3657" s="129"/>
      <c r="P3657" s="130"/>
      <c r="Q3657" s="130"/>
      <c r="R3657" s="130"/>
      <c r="S3657" s="131"/>
      <c r="T3657" s="131"/>
    </row>
    <row r="3658" spans="13:20" ht="14.25" customHeight="1" x14ac:dyDescent="0.15">
      <c r="M3658" s="123"/>
      <c r="N3658" s="129"/>
      <c r="O3658" s="129"/>
      <c r="P3658" s="130"/>
      <c r="Q3658" s="130"/>
      <c r="R3658" s="130"/>
      <c r="S3658" s="131"/>
      <c r="T3658" s="131"/>
    </row>
    <row r="3659" spans="13:20" ht="14.25" customHeight="1" x14ac:dyDescent="0.15">
      <c r="M3659" s="123"/>
      <c r="N3659" s="129"/>
      <c r="O3659" s="129"/>
      <c r="P3659" s="130"/>
      <c r="Q3659" s="130"/>
      <c r="R3659" s="130"/>
      <c r="S3659" s="131"/>
      <c r="T3659" s="131"/>
    </row>
    <row r="3660" spans="13:20" ht="14.25" customHeight="1" x14ac:dyDescent="0.15">
      <c r="M3660" s="123"/>
      <c r="N3660" s="129"/>
      <c r="O3660" s="129"/>
      <c r="P3660" s="130"/>
      <c r="Q3660" s="130"/>
      <c r="R3660" s="130"/>
      <c r="S3660" s="131"/>
      <c r="T3660" s="131"/>
    </row>
    <row r="3661" spans="13:20" ht="14.25" customHeight="1" x14ac:dyDescent="0.15">
      <c r="M3661" s="123"/>
      <c r="N3661" s="129"/>
      <c r="O3661" s="129"/>
      <c r="P3661" s="130"/>
      <c r="Q3661" s="130"/>
      <c r="R3661" s="130"/>
      <c r="S3661" s="131"/>
      <c r="T3661" s="131"/>
    </row>
    <row r="3662" spans="13:20" ht="14.25" customHeight="1" x14ac:dyDescent="0.15">
      <c r="M3662" s="123"/>
      <c r="N3662" s="129"/>
      <c r="O3662" s="129"/>
      <c r="P3662" s="130"/>
      <c r="Q3662" s="130"/>
      <c r="R3662" s="130"/>
      <c r="S3662" s="131"/>
      <c r="T3662" s="131"/>
    </row>
    <row r="3663" spans="13:20" ht="14.25" customHeight="1" x14ac:dyDescent="0.15">
      <c r="M3663" s="123"/>
      <c r="N3663" s="129"/>
      <c r="O3663" s="129"/>
      <c r="P3663" s="130"/>
      <c r="Q3663" s="130"/>
      <c r="R3663" s="130"/>
      <c r="S3663" s="131"/>
      <c r="T3663" s="131"/>
    </row>
    <row r="3664" spans="13:20" ht="14.25" customHeight="1" x14ac:dyDescent="0.15">
      <c r="M3664" s="123"/>
      <c r="N3664" s="129"/>
      <c r="O3664" s="129"/>
      <c r="P3664" s="130"/>
      <c r="Q3664" s="130"/>
      <c r="R3664" s="130"/>
      <c r="S3664" s="131"/>
      <c r="T3664" s="131"/>
    </row>
    <row r="3665" spans="13:20" ht="14.25" customHeight="1" x14ac:dyDescent="0.15">
      <c r="M3665" s="123"/>
      <c r="N3665" s="129"/>
      <c r="O3665" s="129"/>
      <c r="P3665" s="130"/>
      <c r="Q3665" s="130"/>
      <c r="R3665" s="130"/>
      <c r="S3665" s="131"/>
      <c r="T3665" s="131"/>
    </row>
    <row r="3666" spans="13:20" ht="14.25" customHeight="1" x14ac:dyDescent="0.15">
      <c r="M3666" s="123"/>
      <c r="N3666" s="129"/>
      <c r="O3666" s="129"/>
      <c r="P3666" s="130"/>
      <c r="Q3666" s="130"/>
      <c r="R3666" s="130"/>
      <c r="S3666" s="131"/>
      <c r="T3666" s="131"/>
    </row>
    <row r="3667" spans="13:20" ht="14.25" customHeight="1" x14ac:dyDescent="0.15">
      <c r="M3667" s="123"/>
      <c r="N3667" s="129"/>
      <c r="O3667" s="129"/>
      <c r="P3667" s="130"/>
      <c r="Q3667" s="130"/>
      <c r="R3667" s="130"/>
      <c r="S3667" s="131"/>
      <c r="T3667" s="131"/>
    </row>
    <row r="3668" spans="13:20" ht="14.25" customHeight="1" x14ac:dyDescent="0.15">
      <c r="M3668" s="123"/>
      <c r="N3668" s="129"/>
      <c r="O3668" s="129"/>
      <c r="P3668" s="130"/>
      <c r="Q3668" s="130"/>
      <c r="R3668" s="130"/>
      <c r="S3668" s="131"/>
      <c r="T3668" s="131"/>
    </row>
    <row r="3669" spans="13:20" ht="14.25" customHeight="1" x14ac:dyDescent="0.15">
      <c r="M3669" s="123"/>
      <c r="N3669" s="129"/>
      <c r="O3669" s="129"/>
      <c r="P3669" s="130"/>
      <c r="Q3669" s="130"/>
      <c r="R3669" s="130"/>
      <c r="S3669" s="131"/>
      <c r="T3669" s="131"/>
    </row>
    <row r="3670" spans="13:20" ht="14.25" customHeight="1" x14ac:dyDescent="0.15">
      <c r="M3670" s="123"/>
      <c r="N3670" s="129"/>
      <c r="O3670" s="129"/>
      <c r="P3670" s="130"/>
      <c r="Q3670" s="130"/>
      <c r="R3670" s="130"/>
      <c r="S3670" s="131"/>
      <c r="T3670" s="131"/>
    </row>
    <row r="3671" spans="13:20" ht="14.25" customHeight="1" x14ac:dyDescent="0.15">
      <c r="M3671" s="123"/>
      <c r="N3671" s="129"/>
      <c r="O3671" s="129"/>
      <c r="P3671" s="130"/>
      <c r="Q3671" s="130"/>
      <c r="R3671" s="130"/>
      <c r="S3671" s="131"/>
      <c r="T3671" s="131"/>
    </row>
    <row r="3672" spans="13:20" ht="14.25" customHeight="1" x14ac:dyDescent="0.15">
      <c r="M3672" s="123"/>
      <c r="N3672" s="129"/>
      <c r="O3672" s="129"/>
      <c r="P3672" s="130"/>
      <c r="Q3672" s="130"/>
      <c r="R3672" s="130"/>
      <c r="S3672" s="131"/>
      <c r="T3672" s="131"/>
    </row>
    <row r="3673" spans="13:20" ht="14.25" customHeight="1" x14ac:dyDescent="0.15">
      <c r="M3673" s="123"/>
      <c r="N3673" s="129"/>
      <c r="O3673" s="129"/>
      <c r="P3673" s="130"/>
      <c r="Q3673" s="130"/>
      <c r="R3673" s="130"/>
      <c r="S3673" s="131"/>
      <c r="T3673" s="131"/>
    </row>
    <row r="3674" spans="13:20" ht="14.25" customHeight="1" x14ac:dyDescent="0.15">
      <c r="M3674" s="123"/>
      <c r="N3674" s="129"/>
      <c r="O3674" s="129"/>
      <c r="P3674" s="130"/>
      <c r="Q3674" s="130"/>
      <c r="R3674" s="130"/>
      <c r="S3674" s="131"/>
      <c r="T3674" s="131"/>
    </row>
    <row r="3675" spans="13:20" ht="14.25" customHeight="1" x14ac:dyDescent="0.15">
      <c r="M3675" s="123"/>
      <c r="N3675" s="129"/>
      <c r="O3675" s="129"/>
      <c r="P3675" s="130"/>
      <c r="Q3675" s="130"/>
      <c r="R3675" s="130"/>
      <c r="S3675" s="131"/>
      <c r="T3675" s="131"/>
    </row>
    <row r="3676" spans="13:20" ht="14.25" customHeight="1" x14ac:dyDescent="0.15">
      <c r="M3676" s="123"/>
      <c r="N3676" s="129"/>
      <c r="O3676" s="129"/>
      <c r="P3676" s="130"/>
      <c r="Q3676" s="130"/>
      <c r="R3676" s="130"/>
      <c r="S3676" s="131"/>
      <c r="T3676" s="131"/>
    </row>
    <row r="3677" spans="13:20" ht="14.25" customHeight="1" x14ac:dyDescent="0.15">
      <c r="M3677" s="123"/>
      <c r="N3677" s="129"/>
      <c r="O3677" s="129"/>
      <c r="P3677" s="130"/>
      <c r="Q3677" s="130"/>
      <c r="R3677" s="130"/>
      <c r="S3677" s="131"/>
      <c r="T3677" s="131"/>
    </row>
    <row r="3678" spans="13:20" ht="14.25" customHeight="1" x14ac:dyDescent="0.15">
      <c r="M3678" s="123"/>
      <c r="N3678" s="129"/>
      <c r="O3678" s="129"/>
      <c r="P3678" s="130"/>
      <c r="Q3678" s="130"/>
      <c r="R3678" s="130"/>
      <c r="S3678" s="131"/>
      <c r="T3678" s="131"/>
    </row>
    <row r="3679" spans="13:20" ht="14.25" customHeight="1" x14ac:dyDescent="0.15">
      <c r="M3679" s="123"/>
      <c r="N3679" s="129"/>
      <c r="O3679" s="129"/>
      <c r="P3679" s="130"/>
      <c r="Q3679" s="130"/>
      <c r="R3679" s="130"/>
      <c r="S3679" s="131"/>
      <c r="T3679" s="131"/>
    </row>
    <row r="3680" spans="13:20" ht="14.25" customHeight="1" x14ac:dyDescent="0.15">
      <c r="M3680" s="123"/>
      <c r="N3680" s="129"/>
      <c r="O3680" s="129"/>
      <c r="P3680" s="130"/>
      <c r="Q3680" s="130"/>
      <c r="R3680" s="130"/>
      <c r="S3680" s="131"/>
      <c r="T3680" s="131"/>
    </row>
    <row r="3681" spans="13:20" ht="14.25" customHeight="1" x14ac:dyDescent="0.15">
      <c r="M3681" s="123"/>
      <c r="N3681" s="129"/>
      <c r="O3681" s="129"/>
      <c r="P3681" s="130"/>
      <c r="Q3681" s="130"/>
      <c r="R3681" s="130"/>
      <c r="S3681" s="131"/>
      <c r="T3681" s="131"/>
    </row>
    <row r="3682" spans="13:20" ht="14.25" customHeight="1" x14ac:dyDescent="0.15">
      <c r="M3682" s="123"/>
      <c r="N3682" s="129"/>
      <c r="O3682" s="129"/>
      <c r="P3682" s="130"/>
      <c r="Q3682" s="130"/>
      <c r="R3682" s="130"/>
      <c r="S3682" s="131"/>
      <c r="T3682" s="131"/>
    </row>
    <row r="3683" spans="13:20" ht="14.25" customHeight="1" x14ac:dyDescent="0.15">
      <c r="M3683" s="123"/>
      <c r="N3683" s="129"/>
      <c r="O3683" s="129"/>
      <c r="P3683" s="130"/>
      <c r="Q3683" s="130"/>
      <c r="R3683" s="130"/>
      <c r="S3683" s="131"/>
      <c r="T3683" s="131"/>
    </row>
    <row r="3684" spans="13:20" ht="14.25" customHeight="1" x14ac:dyDescent="0.15">
      <c r="M3684" s="123"/>
      <c r="N3684" s="129"/>
      <c r="O3684" s="129"/>
      <c r="P3684" s="130"/>
      <c r="Q3684" s="130"/>
      <c r="R3684" s="130"/>
      <c r="S3684" s="131"/>
      <c r="T3684" s="131"/>
    </row>
    <row r="3685" spans="13:20" ht="14.25" customHeight="1" x14ac:dyDescent="0.15">
      <c r="M3685" s="123"/>
      <c r="N3685" s="129"/>
      <c r="O3685" s="129"/>
      <c r="P3685" s="130"/>
      <c r="Q3685" s="130"/>
      <c r="R3685" s="130"/>
      <c r="S3685" s="131"/>
      <c r="T3685" s="131"/>
    </row>
    <row r="3686" spans="13:20" ht="14.25" customHeight="1" x14ac:dyDescent="0.15">
      <c r="M3686" s="123"/>
      <c r="N3686" s="129"/>
      <c r="O3686" s="129"/>
      <c r="P3686" s="130"/>
      <c r="Q3686" s="130"/>
      <c r="R3686" s="130"/>
      <c r="S3686" s="131"/>
      <c r="T3686" s="131"/>
    </row>
    <row r="3687" spans="13:20" ht="14.25" customHeight="1" x14ac:dyDescent="0.15">
      <c r="M3687" s="123"/>
      <c r="N3687" s="129"/>
      <c r="O3687" s="129"/>
      <c r="P3687" s="130"/>
      <c r="Q3687" s="130"/>
      <c r="R3687" s="130"/>
      <c r="S3687" s="131"/>
      <c r="T3687" s="131"/>
    </row>
    <row r="3688" spans="13:20" ht="14.25" customHeight="1" x14ac:dyDescent="0.15">
      <c r="M3688" s="123"/>
      <c r="N3688" s="129"/>
      <c r="O3688" s="129"/>
      <c r="P3688" s="130"/>
      <c r="Q3688" s="130"/>
      <c r="R3688" s="130"/>
      <c r="S3688" s="131"/>
      <c r="T3688" s="131"/>
    </row>
    <row r="3689" spans="13:20" ht="14.25" customHeight="1" x14ac:dyDescent="0.15">
      <c r="M3689" s="123"/>
      <c r="N3689" s="129"/>
      <c r="O3689" s="129"/>
      <c r="P3689" s="130"/>
      <c r="Q3689" s="130"/>
      <c r="R3689" s="130"/>
      <c r="S3689" s="131"/>
      <c r="T3689" s="131"/>
    </row>
    <row r="3690" spans="13:20" ht="14.25" customHeight="1" x14ac:dyDescent="0.15">
      <c r="M3690" s="123"/>
      <c r="N3690" s="129"/>
      <c r="O3690" s="129"/>
      <c r="P3690" s="130"/>
      <c r="Q3690" s="130"/>
      <c r="R3690" s="130"/>
      <c r="S3690" s="131"/>
      <c r="T3690" s="131"/>
    </row>
    <row r="3691" spans="13:20" ht="14.25" customHeight="1" x14ac:dyDescent="0.15">
      <c r="M3691" s="123"/>
      <c r="N3691" s="129"/>
      <c r="O3691" s="129"/>
      <c r="P3691" s="130"/>
      <c r="Q3691" s="130"/>
      <c r="R3691" s="130"/>
      <c r="S3691" s="131"/>
      <c r="T3691" s="131"/>
    </row>
    <row r="3692" spans="13:20" ht="14.25" customHeight="1" x14ac:dyDescent="0.15">
      <c r="M3692" s="123"/>
      <c r="N3692" s="129"/>
      <c r="O3692" s="129"/>
      <c r="P3692" s="130"/>
      <c r="Q3692" s="130"/>
      <c r="R3692" s="130"/>
      <c r="S3692" s="131"/>
      <c r="T3692" s="131"/>
    </row>
    <row r="3693" spans="13:20" ht="14.25" customHeight="1" x14ac:dyDescent="0.15">
      <c r="M3693" s="123"/>
      <c r="N3693" s="129"/>
      <c r="O3693" s="129"/>
      <c r="P3693" s="130"/>
      <c r="Q3693" s="130"/>
      <c r="R3693" s="130"/>
      <c r="S3693" s="131"/>
      <c r="T3693" s="131"/>
    </row>
    <row r="3694" spans="13:20" ht="14.25" customHeight="1" x14ac:dyDescent="0.15">
      <c r="M3694" s="123"/>
      <c r="N3694" s="129"/>
      <c r="O3694" s="129"/>
      <c r="P3694" s="130"/>
      <c r="Q3694" s="130"/>
      <c r="R3694" s="130"/>
      <c r="S3694" s="131"/>
      <c r="T3694" s="131"/>
    </row>
    <row r="3695" spans="13:20" ht="14.25" customHeight="1" x14ac:dyDescent="0.15">
      <c r="M3695" s="123"/>
      <c r="N3695" s="129"/>
      <c r="O3695" s="129"/>
      <c r="P3695" s="130"/>
      <c r="Q3695" s="130"/>
      <c r="R3695" s="130"/>
      <c r="S3695" s="131"/>
      <c r="T3695" s="131"/>
    </row>
    <row r="3696" spans="13:20" ht="14.25" customHeight="1" x14ac:dyDescent="0.15">
      <c r="M3696" s="123"/>
      <c r="N3696" s="129"/>
      <c r="O3696" s="129"/>
      <c r="P3696" s="130"/>
      <c r="Q3696" s="130"/>
      <c r="R3696" s="130"/>
      <c r="S3696" s="131"/>
      <c r="T3696" s="131"/>
    </row>
    <row r="3697" spans="13:20" ht="14.25" customHeight="1" x14ac:dyDescent="0.15">
      <c r="M3697" s="123"/>
      <c r="N3697" s="129"/>
      <c r="O3697" s="129"/>
      <c r="P3697" s="130"/>
      <c r="Q3697" s="130"/>
      <c r="R3697" s="130"/>
      <c r="S3697" s="131"/>
      <c r="T3697" s="131"/>
    </row>
    <row r="3698" spans="13:20" ht="14.25" customHeight="1" x14ac:dyDescent="0.15">
      <c r="M3698" s="123"/>
      <c r="N3698" s="129"/>
      <c r="O3698" s="129"/>
      <c r="P3698" s="130"/>
      <c r="Q3698" s="130"/>
      <c r="R3698" s="130"/>
      <c r="S3698" s="131"/>
      <c r="T3698" s="131"/>
    </row>
    <row r="3699" spans="13:20" ht="14.25" customHeight="1" x14ac:dyDescent="0.15">
      <c r="M3699" s="123"/>
      <c r="N3699" s="129"/>
      <c r="O3699" s="129"/>
      <c r="P3699" s="130"/>
      <c r="Q3699" s="130"/>
      <c r="R3699" s="130"/>
      <c r="S3699" s="131"/>
      <c r="T3699" s="131"/>
    </row>
    <row r="3700" spans="13:20" ht="14.25" customHeight="1" x14ac:dyDescent="0.15">
      <c r="M3700" s="123"/>
      <c r="N3700" s="129"/>
      <c r="O3700" s="129"/>
      <c r="P3700" s="130"/>
      <c r="Q3700" s="130"/>
      <c r="R3700" s="130"/>
      <c r="S3700" s="131"/>
      <c r="T3700" s="131"/>
    </row>
    <row r="3701" spans="13:20" ht="14.25" customHeight="1" x14ac:dyDescent="0.15">
      <c r="M3701" s="123"/>
      <c r="N3701" s="129"/>
      <c r="O3701" s="129"/>
      <c r="P3701" s="130"/>
      <c r="Q3701" s="130"/>
      <c r="R3701" s="130"/>
      <c r="S3701" s="131"/>
      <c r="T3701" s="131"/>
    </row>
    <row r="3702" spans="13:20" ht="14.25" customHeight="1" x14ac:dyDescent="0.15">
      <c r="M3702" s="123"/>
      <c r="N3702" s="129"/>
      <c r="O3702" s="129"/>
      <c r="P3702" s="130"/>
      <c r="Q3702" s="130"/>
      <c r="R3702" s="130"/>
      <c r="S3702" s="131"/>
      <c r="T3702" s="131"/>
    </row>
    <row r="3703" spans="13:20" ht="14.25" customHeight="1" x14ac:dyDescent="0.15">
      <c r="M3703" s="123"/>
      <c r="N3703" s="129"/>
      <c r="O3703" s="129"/>
      <c r="P3703" s="130"/>
      <c r="Q3703" s="130"/>
      <c r="R3703" s="130"/>
      <c r="S3703" s="131"/>
      <c r="T3703" s="131"/>
    </row>
    <row r="3704" spans="13:20" ht="14.25" customHeight="1" x14ac:dyDescent="0.15">
      <c r="M3704" s="123"/>
      <c r="N3704" s="129"/>
      <c r="O3704" s="129"/>
      <c r="P3704" s="130"/>
      <c r="Q3704" s="130"/>
      <c r="R3704" s="130"/>
      <c r="S3704" s="131"/>
      <c r="T3704" s="131"/>
    </row>
    <row r="3705" spans="13:20" ht="14.25" customHeight="1" x14ac:dyDescent="0.15">
      <c r="M3705" s="123"/>
      <c r="N3705" s="129"/>
      <c r="O3705" s="129"/>
      <c r="P3705" s="130"/>
      <c r="Q3705" s="130"/>
      <c r="R3705" s="130"/>
      <c r="S3705" s="131"/>
      <c r="T3705" s="131"/>
    </row>
    <row r="3706" spans="13:20" ht="14.25" customHeight="1" x14ac:dyDescent="0.15">
      <c r="M3706" s="123"/>
      <c r="N3706" s="129"/>
      <c r="O3706" s="129"/>
      <c r="P3706" s="130"/>
      <c r="Q3706" s="130"/>
      <c r="R3706" s="130"/>
      <c r="S3706" s="131"/>
      <c r="T3706" s="131"/>
    </row>
    <row r="3707" spans="13:20" ht="14.25" customHeight="1" x14ac:dyDescent="0.15">
      <c r="M3707" s="123"/>
      <c r="N3707" s="129"/>
      <c r="O3707" s="129"/>
      <c r="P3707" s="130"/>
      <c r="Q3707" s="130"/>
      <c r="R3707" s="130"/>
      <c r="S3707" s="131"/>
      <c r="T3707" s="131"/>
    </row>
    <row r="3708" spans="13:20" ht="14.25" customHeight="1" x14ac:dyDescent="0.15">
      <c r="M3708" s="123"/>
      <c r="N3708" s="129"/>
      <c r="O3708" s="129"/>
      <c r="P3708" s="130"/>
      <c r="Q3708" s="130"/>
      <c r="R3708" s="130"/>
      <c r="S3708" s="131"/>
      <c r="T3708" s="131"/>
    </row>
    <row r="3709" spans="13:20" ht="14.25" customHeight="1" x14ac:dyDescent="0.15">
      <c r="M3709" s="123"/>
      <c r="N3709" s="129"/>
      <c r="O3709" s="129"/>
      <c r="P3709" s="130"/>
      <c r="Q3709" s="130"/>
      <c r="R3709" s="130"/>
      <c r="S3709" s="131"/>
      <c r="T3709" s="131"/>
    </row>
    <row r="3710" spans="13:20" ht="14.25" customHeight="1" x14ac:dyDescent="0.15">
      <c r="M3710" s="123"/>
      <c r="N3710" s="129"/>
      <c r="O3710" s="129"/>
      <c r="P3710" s="130"/>
      <c r="Q3710" s="130"/>
      <c r="R3710" s="130"/>
      <c r="S3710" s="131"/>
      <c r="T3710" s="131"/>
    </row>
    <row r="3711" spans="13:20" ht="14.25" customHeight="1" x14ac:dyDescent="0.15">
      <c r="M3711" s="123"/>
      <c r="N3711" s="129"/>
      <c r="O3711" s="129"/>
      <c r="P3711" s="130"/>
      <c r="Q3711" s="130"/>
      <c r="R3711" s="130"/>
      <c r="S3711" s="131"/>
      <c r="T3711" s="131"/>
    </row>
    <row r="3712" spans="13:20" ht="14.25" customHeight="1" x14ac:dyDescent="0.15">
      <c r="M3712" s="123"/>
      <c r="N3712" s="129"/>
      <c r="O3712" s="129"/>
      <c r="P3712" s="130"/>
      <c r="Q3712" s="130"/>
      <c r="R3712" s="130"/>
      <c r="S3712" s="131"/>
      <c r="T3712" s="131"/>
    </row>
    <row r="3713" spans="13:20" ht="14.25" customHeight="1" x14ac:dyDescent="0.15">
      <c r="M3713" s="123"/>
      <c r="N3713" s="129"/>
      <c r="O3713" s="129"/>
      <c r="P3713" s="130"/>
      <c r="Q3713" s="130"/>
      <c r="R3713" s="130"/>
      <c r="S3713" s="131"/>
      <c r="T3713" s="131"/>
    </row>
    <row r="3714" spans="13:20" ht="14.25" customHeight="1" x14ac:dyDescent="0.15">
      <c r="M3714" s="123"/>
      <c r="N3714" s="129"/>
      <c r="O3714" s="129"/>
      <c r="P3714" s="130"/>
      <c r="Q3714" s="130"/>
      <c r="R3714" s="130"/>
      <c r="S3714" s="131"/>
      <c r="T3714" s="131"/>
    </row>
    <row r="3715" spans="13:20" ht="14.25" customHeight="1" x14ac:dyDescent="0.15">
      <c r="M3715" s="123"/>
      <c r="N3715" s="129"/>
      <c r="O3715" s="129"/>
      <c r="P3715" s="130"/>
      <c r="Q3715" s="130"/>
      <c r="R3715" s="130"/>
      <c r="S3715" s="131"/>
      <c r="T3715" s="131"/>
    </row>
    <row r="3716" spans="13:20" ht="14.25" customHeight="1" x14ac:dyDescent="0.15">
      <c r="M3716" s="123"/>
      <c r="N3716" s="129"/>
      <c r="O3716" s="129"/>
      <c r="P3716" s="130"/>
      <c r="Q3716" s="130"/>
      <c r="R3716" s="130"/>
      <c r="S3716" s="131"/>
      <c r="T3716" s="131"/>
    </row>
    <row r="3717" spans="13:20" ht="14.25" customHeight="1" x14ac:dyDescent="0.15">
      <c r="M3717" s="123"/>
      <c r="N3717" s="129"/>
      <c r="O3717" s="129"/>
      <c r="P3717" s="130"/>
      <c r="Q3717" s="130"/>
      <c r="R3717" s="130"/>
      <c r="S3717" s="131"/>
      <c r="T3717" s="131"/>
    </row>
    <row r="3718" spans="13:20" ht="14.25" customHeight="1" x14ac:dyDescent="0.15">
      <c r="M3718" s="123"/>
      <c r="N3718" s="129"/>
      <c r="O3718" s="129"/>
      <c r="P3718" s="130"/>
      <c r="Q3718" s="130"/>
      <c r="R3718" s="130"/>
      <c r="S3718" s="131"/>
      <c r="T3718" s="131"/>
    </row>
    <row r="3719" spans="13:20" ht="14.25" customHeight="1" x14ac:dyDescent="0.15">
      <c r="M3719" s="123"/>
      <c r="N3719" s="129"/>
      <c r="O3719" s="129"/>
      <c r="P3719" s="130"/>
      <c r="Q3719" s="130"/>
      <c r="R3719" s="130"/>
      <c r="S3719" s="131"/>
      <c r="T3719" s="131"/>
    </row>
    <row r="3720" spans="13:20" ht="14.25" customHeight="1" x14ac:dyDescent="0.15">
      <c r="M3720" s="123"/>
      <c r="N3720" s="129"/>
      <c r="O3720" s="129"/>
      <c r="P3720" s="130"/>
      <c r="Q3720" s="130"/>
      <c r="R3720" s="130"/>
      <c r="S3720" s="131"/>
      <c r="T3720" s="131"/>
    </row>
    <row r="3721" spans="13:20" ht="14.25" customHeight="1" x14ac:dyDescent="0.15">
      <c r="M3721" s="123"/>
      <c r="N3721" s="129"/>
      <c r="O3721" s="129"/>
      <c r="P3721" s="130"/>
      <c r="Q3721" s="130"/>
      <c r="R3721" s="130"/>
      <c r="S3721" s="131"/>
      <c r="T3721" s="131"/>
    </row>
    <row r="3722" spans="13:20" ht="14.25" customHeight="1" x14ac:dyDescent="0.15">
      <c r="M3722" s="123"/>
      <c r="N3722" s="129"/>
      <c r="O3722" s="129"/>
      <c r="P3722" s="130"/>
      <c r="Q3722" s="130"/>
      <c r="R3722" s="130"/>
      <c r="S3722" s="131"/>
      <c r="T3722" s="131"/>
    </row>
    <row r="3723" spans="13:20" ht="14.25" customHeight="1" x14ac:dyDescent="0.15">
      <c r="M3723" s="123"/>
      <c r="N3723" s="129"/>
      <c r="O3723" s="129"/>
      <c r="P3723" s="130"/>
      <c r="Q3723" s="130"/>
      <c r="R3723" s="130"/>
      <c r="S3723" s="131"/>
      <c r="T3723" s="131"/>
    </row>
    <row r="3724" spans="13:20" ht="14.25" customHeight="1" x14ac:dyDescent="0.15">
      <c r="M3724" s="123"/>
      <c r="N3724" s="129"/>
      <c r="O3724" s="129"/>
      <c r="P3724" s="130"/>
      <c r="Q3724" s="130"/>
      <c r="R3724" s="130"/>
      <c r="S3724" s="131"/>
      <c r="T3724" s="131"/>
    </row>
    <row r="3725" spans="13:20" ht="14.25" customHeight="1" x14ac:dyDescent="0.15">
      <c r="M3725" s="123"/>
      <c r="N3725" s="129"/>
      <c r="O3725" s="129"/>
      <c r="P3725" s="130"/>
      <c r="Q3725" s="130"/>
      <c r="R3725" s="130"/>
      <c r="S3725" s="131"/>
      <c r="T3725" s="131"/>
    </row>
    <row r="3726" spans="13:20" ht="14.25" customHeight="1" x14ac:dyDescent="0.15">
      <c r="M3726" s="123"/>
      <c r="N3726" s="129"/>
      <c r="O3726" s="129"/>
      <c r="P3726" s="130"/>
      <c r="Q3726" s="130"/>
      <c r="R3726" s="130"/>
      <c r="S3726" s="131"/>
      <c r="T3726" s="131"/>
    </row>
    <row r="3727" spans="13:20" ht="14.25" customHeight="1" x14ac:dyDescent="0.15">
      <c r="M3727" s="123"/>
      <c r="N3727" s="129"/>
      <c r="O3727" s="129"/>
      <c r="P3727" s="130"/>
      <c r="Q3727" s="130"/>
      <c r="R3727" s="130"/>
      <c r="S3727" s="131"/>
      <c r="T3727" s="131"/>
    </row>
    <row r="3728" spans="13:20" ht="14.25" customHeight="1" x14ac:dyDescent="0.15">
      <c r="M3728" s="123"/>
      <c r="N3728" s="129"/>
      <c r="O3728" s="129"/>
      <c r="P3728" s="130"/>
      <c r="Q3728" s="130"/>
      <c r="R3728" s="130"/>
      <c r="S3728" s="131"/>
      <c r="T3728" s="131"/>
    </row>
    <row r="3729" spans="13:20" ht="14.25" customHeight="1" x14ac:dyDescent="0.15">
      <c r="M3729" s="123"/>
      <c r="N3729" s="129"/>
      <c r="O3729" s="129"/>
      <c r="P3729" s="130"/>
      <c r="Q3729" s="130"/>
      <c r="R3729" s="130"/>
      <c r="S3729" s="131"/>
      <c r="T3729" s="131"/>
    </row>
    <row r="3730" spans="13:20" ht="14.25" customHeight="1" x14ac:dyDescent="0.15">
      <c r="M3730" s="123"/>
      <c r="N3730" s="129"/>
      <c r="O3730" s="129"/>
      <c r="P3730" s="130"/>
      <c r="Q3730" s="130"/>
      <c r="R3730" s="130"/>
      <c r="S3730" s="131"/>
      <c r="T3730" s="131"/>
    </row>
    <row r="3731" spans="13:20" ht="14.25" customHeight="1" x14ac:dyDescent="0.15">
      <c r="M3731" s="123"/>
      <c r="N3731" s="129"/>
      <c r="O3731" s="129"/>
      <c r="P3731" s="130"/>
      <c r="Q3731" s="130"/>
      <c r="R3731" s="130"/>
      <c r="S3731" s="131"/>
      <c r="T3731" s="131"/>
    </row>
    <row r="3732" spans="13:20" ht="14.25" customHeight="1" x14ac:dyDescent="0.15">
      <c r="M3732" s="123"/>
      <c r="N3732" s="129"/>
      <c r="O3732" s="129"/>
      <c r="P3732" s="130"/>
      <c r="Q3732" s="130"/>
      <c r="R3732" s="130"/>
      <c r="S3732" s="131"/>
      <c r="T3732" s="131"/>
    </row>
    <row r="3733" spans="13:20" ht="14.25" customHeight="1" x14ac:dyDescent="0.15">
      <c r="M3733" s="123"/>
      <c r="N3733" s="129"/>
      <c r="O3733" s="129"/>
      <c r="P3733" s="130"/>
      <c r="Q3733" s="130"/>
      <c r="R3733" s="130"/>
      <c r="S3733" s="131"/>
      <c r="T3733" s="131"/>
    </row>
    <row r="3734" spans="13:20" ht="14.25" customHeight="1" x14ac:dyDescent="0.15">
      <c r="M3734" s="123"/>
      <c r="N3734" s="129"/>
      <c r="O3734" s="129"/>
      <c r="P3734" s="130"/>
      <c r="Q3734" s="130"/>
      <c r="R3734" s="130"/>
      <c r="S3734" s="131"/>
      <c r="T3734" s="131"/>
    </row>
    <row r="3735" spans="13:20" ht="14.25" customHeight="1" x14ac:dyDescent="0.15">
      <c r="M3735" s="123"/>
      <c r="N3735" s="129"/>
      <c r="O3735" s="129"/>
      <c r="P3735" s="130"/>
      <c r="Q3735" s="130"/>
      <c r="R3735" s="130"/>
      <c r="S3735" s="131"/>
      <c r="T3735" s="131"/>
    </row>
    <row r="3736" spans="13:20" ht="14.25" customHeight="1" x14ac:dyDescent="0.15">
      <c r="M3736" s="123"/>
      <c r="N3736" s="129"/>
      <c r="O3736" s="129"/>
      <c r="P3736" s="130"/>
      <c r="Q3736" s="130"/>
      <c r="R3736" s="130"/>
      <c r="S3736" s="131"/>
      <c r="T3736" s="131"/>
    </row>
    <row r="3737" spans="13:20" ht="14.25" customHeight="1" x14ac:dyDescent="0.15">
      <c r="M3737" s="123"/>
      <c r="N3737" s="129"/>
      <c r="O3737" s="129"/>
      <c r="P3737" s="130"/>
      <c r="Q3737" s="130"/>
      <c r="R3737" s="130"/>
      <c r="S3737" s="131"/>
      <c r="T3737" s="131"/>
    </row>
    <row r="3738" spans="13:20" ht="14.25" customHeight="1" x14ac:dyDescent="0.15">
      <c r="M3738" s="123"/>
      <c r="N3738" s="129"/>
      <c r="O3738" s="129"/>
      <c r="P3738" s="130"/>
      <c r="Q3738" s="130"/>
      <c r="R3738" s="130"/>
      <c r="S3738" s="131"/>
      <c r="T3738" s="131"/>
    </row>
    <row r="3739" spans="13:20" ht="14.25" customHeight="1" x14ac:dyDescent="0.15">
      <c r="M3739" s="123"/>
      <c r="N3739" s="129"/>
      <c r="O3739" s="129"/>
      <c r="P3739" s="130"/>
      <c r="Q3739" s="130"/>
      <c r="R3739" s="130"/>
      <c r="S3739" s="131"/>
      <c r="T3739" s="131"/>
    </row>
    <row r="3740" spans="13:20" ht="14.25" customHeight="1" x14ac:dyDescent="0.15">
      <c r="M3740" s="123"/>
      <c r="N3740" s="129"/>
      <c r="O3740" s="129"/>
      <c r="P3740" s="130"/>
      <c r="Q3740" s="130"/>
      <c r="R3740" s="130"/>
      <c r="S3740" s="131"/>
      <c r="T3740" s="131"/>
    </row>
    <row r="3741" spans="13:20" ht="14.25" customHeight="1" x14ac:dyDescent="0.15">
      <c r="M3741" s="123"/>
      <c r="N3741" s="129"/>
      <c r="O3741" s="129"/>
      <c r="P3741" s="130"/>
      <c r="Q3741" s="130"/>
      <c r="R3741" s="130"/>
      <c r="S3741" s="131"/>
      <c r="T3741" s="131"/>
    </row>
    <row r="3742" spans="13:20" ht="14.25" customHeight="1" x14ac:dyDescent="0.15">
      <c r="M3742" s="123"/>
      <c r="N3742" s="129"/>
      <c r="O3742" s="129"/>
      <c r="P3742" s="130"/>
      <c r="Q3742" s="130"/>
      <c r="R3742" s="130"/>
      <c r="S3742" s="131"/>
      <c r="T3742" s="131"/>
    </row>
    <row r="3743" spans="13:20" ht="14.25" customHeight="1" x14ac:dyDescent="0.15">
      <c r="M3743" s="123"/>
      <c r="N3743" s="129"/>
      <c r="O3743" s="129"/>
      <c r="P3743" s="130"/>
      <c r="Q3743" s="130"/>
      <c r="R3743" s="130"/>
      <c r="S3743" s="131"/>
      <c r="T3743" s="131"/>
    </row>
    <row r="3744" spans="13:20" ht="14.25" customHeight="1" x14ac:dyDescent="0.15">
      <c r="M3744" s="123"/>
      <c r="N3744" s="129"/>
      <c r="O3744" s="129"/>
      <c r="P3744" s="130"/>
      <c r="Q3744" s="130"/>
      <c r="R3744" s="130"/>
      <c r="S3744" s="131"/>
      <c r="T3744" s="131"/>
    </row>
    <row r="3745" spans="13:20" ht="14.25" customHeight="1" x14ac:dyDescent="0.15">
      <c r="M3745" s="123"/>
      <c r="N3745" s="129"/>
      <c r="O3745" s="129"/>
      <c r="P3745" s="130"/>
      <c r="Q3745" s="130"/>
      <c r="R3745" s="130"/>
      <c r="S3745" s="131"/>
      <c r="T3745" s="131"/>
    </row>
    <row r="3746" spans="13:20" ht="14.25" customHeight="1" x14ac:dyDescent="0.15">
      <c r="M3746" s="123"/>
      <c r="N3746" s="129"/>
      <c r="O3746" s="129"/>
      <c r="P3746" s="130"/>
      <c r="Q3746" s="130"/>
      <c r="R3746" s="130"/>
      <c r="S3746" s="131"/>
      <c r="T3746" s="131"/>
    </row>
    <row r="3747" spans="13:20" ht="14.25" customHeight="1" x14ac:dyDescent="0.15">
      <c r="M3747" s="123"/>
      <c r="N3747" s="129"/>
      <c r="O3747" s="129"/>
      <c r="P3747" s="130"/>
      <c r="Q3747" s="130"/>
      <c r="R3747" s="130"/>
      <c r="S3747" s="131"/>
      <c r="T3747" s="131"/>
    </row>
    <row r="3748" spans="13:20" ht="14.25" customHeight="1" x14ac:dyDescent="0.15">
      <c r="M3748" s="123"/>
      <c r="N3748" s="129"/>
      <c r="O3748" s="129"/>
      <c r="P3748" s="130"/>
      <c r="Q3748" s="130"/>
      <c r="R3748" s="130"/>
      <c r="S3748" s="131"/>
      <c r="T3748" s="131"/>
    </row>
    <row r="3749" spans="13:20" ht="14.25" customHeight="1" x14ac:dyDescent="0.15">
      <c r="M3749" s="123"/>
      <c r="N3749" s="129"/>
      <c r="O3749" s="129"/>
      <c r="P3749" s="130"/>
      <c r="Q3749" s="130"/>
      <c r="R3749" s="130"/>
      <c r="S3749" s="131"/>
      <c r="T3749" s="131"/>
    </row>
    <row r="3750" spans="13:20" ht="14.25" customHeight="1" x14ac:dyDescent="0.15">
      <c r="M3750" s="123"/>
      <c r="N3750" s="129"/>
      <c r="O3750" s="129"/>
      <c r="P3750" s="130"/>
      <c r="Q3750" s="130"/>
      <c r="R3750" s="130"/>
      <c r="S3750" s="131"/>
      <c r="T3750" s="131"/>
    </row>
    <row r="3751" spans="13:20" ht="14.25" customHeight="1" x14ac:dyDescent="0.15">
      <c r="M3751" s="123"/>
      <c r="N3751" s="129"/>
      <c r="O3751" s="129"/>
      <c r="P3751" s="130"/>
      <c r="Q3751" s="130"/>
      <c r="R3751" s="130"/>
      <c r="S3751" s="131"/>
      <c r="T3751" s="131"/>
    </row>
    <row r="3752" spans="13:20" ht="14.25" customHeight="1" x14ac:dyDescent="0.15">
      <c r="M3752" s="123"/>
      <c r="N3752" s="129"/>
      <c r="O3752" s="129"/>
      <c r="P3752" s="130"/>
      <c r="Q3752" s="130"/>
      <c r="R3752" s="130"/>
      <c r="S3752" s="131"/>
      <c r="T3752" s="131"/>
    </row>
    <row r="3753" spans="13:20" ht="14.25" customHeight="1" x14ac:dyDescent="0.15">
      <c r="M3753" s="123"/>
      <c r="N3753" s="129"/>
      <c r="O3753" s="129"/>
      <c r="P3753" s="130"/>
      <c r="Q3753" s="130"/>
      <c r="R3753" s="130"/>
      <c r="S3753" s="131"/>
      <c r="T3753" s="131"/>
    </row>
    <row r="3754" spans="13:20" ht="14.25" customHeight="1" x14ac:dyDescent="0.15">
      <c r="M3754" s="123"/>
      <c r="N3754" s="129"/>
      <c r="O3754" s="129"/>
      <c r="P3754" s="130"/>
      <c r="Q3754" s="130"/>
      <c r="R3754" s="130"/>
      <c r="S3754" s="131"/>
      <c r="T3754" s="131"/>
    </row>
    <row r="3755" spans="13:20" ht="14.25" customHeight="1" x14ac:dyDescent="0.15">
      <c r="M3755" s="123"/>
      <c r="N3755" s="129"/>
      <c r="O3755" s="129"/>
      <c r="P3755" s="130"/>
      <c r="Q3755" s="130"/>
      <c r="R3755" s="130"/>
      <c r="S3755" s="131"/>
      <c r="T3755" s="131"/>
    </row>
    <row r="3756" spans="13:20" ht="14.25" customHeight="1" x14ac:dyDescent="0.15">
      <c r="M3756" s="123"/>
      <c r="N3756" s="129"/>
      <c r="O3756" s="129"/>
      <c r="P3756" s="130"/>
      <c r="Q3756" s="130"/>
      <c r="R3756" s="130"/>
      <c r="S3756" s="131"/>
      <c r="T3756" s="131"/>
    </row>
    <row r="3757" spans="13:20" ht="14.25" customHeight="1" x14ac:dyDescent="0.15">
      <c r="M3757" s="123"/>
      <c r="N3757" s="129"/>
      <c r="O3757" s="129"/>
      <c r="P3757" s="130"/>
      <c r="Q3757" s="130"/>
      <c r="R3757" s="130"/>
      <c r="S3757" s="131"/>
      <c r="T3757" s="131"/>
    </row>
    <row r="3758" spans="13:20" ht="14.25" customHeight="1" x14ac:dyDescent="0.15">
      <c r="M3758" s="123"/>
      <c r="N3758" s="129"/>
      <c r="O3758" s="129"/>
      <c r="P3758" s="130"/>
      <c r="Q3758" s="130"/>
      <c r="R3758" s="130"/>
      <c r="S3758" s="131"/>
      <c r="T3758" s="131"/>
    </row>
    <row r="3759" spans="13:20" ht="14.25" customHeight="1" x14ac:dyDescent="0.15">
      <c r="M3759" s="123"/>
      <c r="N3759" s="129"/>
      <c r="O3759" s="129"/>
      <c r="P3759" s="130"/>
      <c r="Q3759" s="130"/>
      <c r="R3759" s="130"/>
      <c r="S3759" s="131"/>
      <c r="T3759" s="131"/>
    </row>
    <row r="3760" spans="13:20" ht="14.25" customHeight="1" x14ac:dyDescent="0.15">
      <c r="M3760" s="123"/>
      <c r="N3760" s="129"/>
      <c r="O3760" s="129"/>
      <c r="P3760" s="130"/>
      <c r="Q3760" s="130"/>
      <c r="R3760" s="130"/>
      <c r="S3760" s="131"/>
      <c r="T3760" s="131"/>
    </row>
    <row r="3761" spans="13:20" ht="14.25" customHeight="1" x14ac:dyDescent="0.15">
      <c r="M3761" s="123"/>
      <c r="N3761" s="129"/>
      <c r="O3761" s="129"/>
      <c r="P3761" s="130"/>
      <c r="Q3761" s="130"/>
      <c r="R3761" s="130"/>
      <c r="S3761" s="131"/>
      <c r="T3761" s="131"/>
    </row>
    <row r="3762" spans="13:20" ht="14.25" customHeight="1" x14ac:dyDescent="0.15">
      <c r="M3762" s="123"/>
      <c r="N3762" s="129"/>
      <c r="O3762" s="129"/>
      <c r="P3762" s="130"/>
      <c r="Q3762" s="130"/>
      <c r="R3762" s="130"/>
      <c r="S3762" s="131"/>
      <c r="T3762" s="131"/>
    </row>
    <row r="3763" spans="13:20" ht="14.25" customHeight="1" x14ac:dyDescent="0.15">
      <c r="M3763" s="123"/>
      <c r="N3763" s="129"/>
      <c r="O3763" s="129"/>
      <c r="P3763" s="130"/>
      <c r="Q3763" s="130"/>
      <c r="R3763" s="130"/>
      <c r="S3763" s="131"/>
      <c r="T3763" s="131"/>
    </row>
    <row r="3764" spans="13:20" ht="14.25" customHeight="1" x14ac:dyDescent="0.15">
      <c r="M3764" s="123"/>
      <c r="N3764" s="129"/>
      <c r="O3764" s="129"/>
      <c r="P3764" s="130"/>
      <c r="Q3764" s="130"/>
      <c r="R3764" s="130"/>
      <c r="S3764" s="131"/>
      <c r="T3764" s="131"/>
    </row>
    <row r="3765" spans="13:20" ht="14.25" customHeight="1" x14ac:dyDescent="0.15">
      <c r="M3765" s="123"/>
      <c r="N3765" s="129"/>
      <c r="O3765" s="129"/>
      <c r="P3765" s="130"/>
      <c r="Q3765" s="130"/>
      <c r="R3765" s="130"/>
      <c r="S3765" s="131"/>
      <c r="T3765" s="131"/>
    </row>
    <row r="3766" spans="13:20" ht="14.25" customHeight="1" x14ac:dyDescent="0.15">
      <c r="M3766" s="123"/>
      <c r="N3766" s="129"/>
      <c r="O3766" s="129"/>
      <c r="P3766" s="130"/>
      <c r="Q3766" s="130"/>
      <c r="R3766" s="130"/>
      <c r="S3766" s="131"/>
      <c r="T3766" s="131"/>
    </row>
    <row r="3767" spans="13:20" ht="14.25" customHeight="1" x14ac:dyDescent="0.15">
      <c r="M3767" s="123"/>
      <c r="N3767" s="129"/>
      <c r="O3767" s="129"/>
      <c r="P3767" s="130"/>
      <c r="Q3767" s="130"/>
      <c r="R3767" s="130"/>
      <c r="S3767" s="131"/>
      <c r="T3767" s="131"/>
    </row>
    <row r="3768" spans="13:20" ht="14.25" customHeight="1" x14ac:dyDescent="0.15">
      <c r="M3768" s="123"/>
      <c r="N3768" s="129"/>
      <c r="O3768" s="129"/>
      <c r="P3768" s="130"/>
      <c r="Q3768" s="130"/>
      <c r="R3768" s="130"/>
      <c r="S3768" s="131"/>
      <c r="T3768" s="131"/>
    </row>
    <row r="3769" spans="13:20" ht="14.25" customHeight="1" x14ac:dyDescent="0.15">
      <c r="M3769" s="123"/>
      <c r="N3769" s="129"/>
      <c r="O3769" s="129"/>
      <c r="P3769" s="130"/>
      <c r="Q3769" s="130"/>
      <c r="R3769" s="130"/>
      <c r="S3769" s="131"/>
      <c r="T3769" s="131"/>
    </row>
    <row r="3770" spans="13:20" ht="14.25" customHeight="1" x14ac:dyDescent="0.15">
      <c r="M3770" s="123"/>
      <c r="N3770" s="129"/>
      <c r="O3770" s="129"/>
      <c r="P3770" s="130"/>
      <c r="Q3770" s="130"/>
      <c r="R3770" s="130"/>
      <c r="S3770" s="131"/>
      <c r="T3770" s="131"/>
    </row>
    <row r="3771" spans="13:20" ht="14.25" customHeight="1" x14ac:dyDescent="0.15">
      <c r="M3771" s="123"/>
      <c r="N3771" s="129"/>
      <c r="O3771" s="129"/>
      <c r="P3771" s="130"/>
      <c r="Q3771" s="130"/>
      <c r="R3771" s="130"/>
      <c r="S3771" s="131"/>
      <c r="T3771" s="131"/>
    </row>
    <row r="3772" spans="13:20" ht="14.25" customHeight="1" x14ac:dyDescent="0.15">
      <c r="M3772" s="123"/>
      <c r="N3772" s="129"/>
      <c r="O3772" s="129"/>
      <c r="P3772" s="130"/>
      <c r="Q3772" s="130"/>
      <c r="R3772" s="130"/>
      <c r="S3772" s="131"/>
      <c r="T3772" s="131"/>
    </row>
    <row r="3773" spans="13:20" ht="14.25" customHeight="1" x14ac:dyDescent="0.15">
      <c r="M3773" s="123"/>
      <c r="N3773" s="129"/>
      <c r="O3773" s="129"/>
      <c r="P3773" s="130"/>
      <c r="Q3773" s="130"/>
      <c r="R3773" s="130"/>
      <c r="S3773" s="131"/>
      <c r="T3773" s="131"/>
    </row>
    <row r="3774" spans="13:20" ht="14.25" customHeight="1" x14ac:dyDescent="0.15">
      <c r="M3774" s="123"/>
      <c r="N3774" s="129"/>
      <c r="O3774" s="129"/>
      <c r="P3774" s="130"/>
      <c r="Q3774" s="130"/>
      <c r="R3774" s="130"/>
      <c r="S3774" s="131"/>
      <c r="T3774" s="131"/>
    </row>
    <row r="3775" spans="13:20" ht="14.25" customHeight="1" x14ac:dyDescent="0.15">
      <c r="M3775" s="123"/>
      <c r="N3775" s="129"/>
      <c r="O3775" s="129"/>
      <c r="P3775" s="130"/>
      <c r="Q3775" s="130"/>
      <c r="R3775" s="130"/>
      <c r="S3775" s="131"/>
      <c r="T3775" s="131"/>
    </row>
    <row r="3776" spans="13:20" ht="14.25" customHeight="1" x14ac:dyDescent="0.15">
      <c r="M3776" s="123"/>
      <c r="N3776" s="129"/>
      <c r="O3776" s="129"/>
      <c r="P3776" s="130"/>
      <c r="Q3776" s="130"/>
      <c r="R3776" s="130"/>
      <c r="S3776" s="131"/>
      <c r="T3776" s="131"/>
    </row>
    <row r="3777" spans="13:20" ht="14.25" customHeight="1" x14ac:dyDescent="0.15">
      <c r="M3777" s="123"/>
      <c r="N3777" s="129"/>
      <c r="O3777" s="129"/>
      <c r="P3777" s="130"/>
      <c r="Q3777" s="130"/>
      <c r="R3777" s="130"/>
      <c r="S3777" s="131"/>
      <c r="T3777" s="131"/>
    </row>
    <row r="3778" spans="13:20" ht="14.25" customHeight="1" x14ac:dyDescent="0.15">
      <c r="M3778" s="123"/>
      <c r="N3778" s="129"/>
      <c r="O3778" s="129"/>
      <c r="P3778" s="130"/>
      <c r="Q3778" s="130"/>
      <c r="R3778" s="130"/>
      <c r="S3778" s="131"/>
      <c r="T3778" s="131"/>
    </row>
    <row r="3779" spans="13:20" ht="14.25" customHeight="1" x14ac:dyDescent="0.15">
      <c r="M3779" s="123"/>
      <c r="N3779" s="129"/>
      <c r="O3779" s="129"/>
      <c r="P3779" s="130"/>
      <c r="Q3779" s="130"/>
      <c r="R3779" s="130"/>
      <c r="S3779" s="131"/>
      <c r="T3779" s="131"/>
    </row>
    <row r="3780" spans="13:20" ht="14.25" customHeight="1" x14ac:dyDescent="0.15">
      <c r="M3780" s="123"/>
      <c r="N3780" s="129"/>
      <c r="O3780" s="129"/>
      <c r="P3780" s="130"/>
      <c r="Q3780" s="130"/>
      <c r="R3780" s="130"/>
      <c r="S3780" s="131"/>
      <c r="T3780" s="131"/>
    </row>
    <row r="3781" spans="13:20" ht="14.25" customHeight="1" x14ac:dyDescent="0.15">
      <c r="M3781" s="123"/>
      <c r="N3781" s="129"/>
      <c r="O3781" s="129"/>
      <c r="P3781" s="130"/>
      <c r="Q3781" s="130"/>
      <c r="R3781" s="130"/>
      <c r="S3781" s="131"/>
      <c r="T3781" s="131"/>
    </row>
    <row r="3782" spans="13:20" ht="14.25" customHeight="1" x14ac:dyDescent="0.15">
      <c r="M3782" s="123"/>
      <c r="N3782" s="129"/>
      <c r="O3782" s="129"/>
      <c r="P3782" s="130"/>
      <c r="Q3782" s="130"/>
      <c r="R3782" s="130"/>
      <c r="S3782" s="131"/>
      <c r="T3782" s="131"/>
    </row>
    <row r="3783" spans="13:20" ht="14.25" customHeight="1" x14ac:dyDescent="0.15">
      <c r="M3783" s="123"/>
      <c r="N3783" s="129"/>
      <c r="O3783" s="129"/>
      <c r="P3783" s="130"/>
      <c r="Q3783" s="130"/>
      <c r="R3783" s="130"/>
      <c r="S3783" s="131"/>
      <c r="T3783" s="131"/>
    </row>
    <row r="3784" spans="13:20" ht="14.25" customHeight="1" x14ac:dyDescent="0.15">
      <c r="M3784" s="123"/>
      <c r="N3784" s="129"/>
      <c r="O3784" s="129"/>
      <c r="P3784" s="130"/>
      <c r="Q3784" s="130"/>
      <c r="R3784" s="130"/>
      <c r="S3784" s="131"/>
      <c r="T3784" s="131"/>
    </row>
    <row r="3785" spans="13:20" ht="14.25" customHeight="1" x14ac:dyDescent="0.15">
      <c r="M3785" s="123"/>
      <c r="N3785" s="129"/>
      <c r="O3785" s="129"/>
      <c r="P3785" s="130"/>
      <c r="Q3785" s="130"/>
      <c r="R3785" s="130"/>
      <c r="S3785" s="131"/>
      <c r="T3785" s="131"/>
    </row>
    <row r="3786" spans="13:20" ht="14.25" customHeight="1" x14ac:dyDescent="0.15">
      <c r="M3786" s="123"/>
      <c r="N3786" s="129"/>
      <c r="O3786" s="129"/>
      <c r="P3786" s="130"/>
      <c r="Q3786" s="130"/>
      <c r="R3786" s="130"/>
      <c r="S3786" s="131"/>
      <c r="T3786" s="131"/>
    </row>
    <row r="3787" spans="13:20" ht="14.25" customHeight="1" x14ac:dyDescent="0.15">
      <c r="M3787" s="123"/>
      <c r="N3787" s="129"/>
      <c r="O3787" s="129"/>
      <c r="P3787" s="130"/>
      <c r="Q3787" s="130"/>
      <c r="R3787" s="130"/>
      <c r="S3787" s="131"/>
      <c r="T3787" s="131"/>
    </row>
    <row r="3788" spans="13:20" ht="14.25" customHeight="1" x14ac:dyDescent="0.15">
      <c r="M3788" s="123"/>
      <c r="N3788" s="129"/>
      <c r="O3788" s="129"/>
      <c r="P3788" s="130"/>
      <c r="Q3788" s="130"/>
      <c r="R3788" s="130"/>
      <c r="S3788" s="131"/>
      <c r="T3788" s="131"/>
    </row>
    <row r="3789" spans="13:20" ht="14.25" customHeight="1" x14ac:dyDescent="0.15">
      <c r="M3789" s="123"/>
      <c r="N3789" s="129"/>
      <c r="O3789" s="129"/>
      <c r="P3789" s="130"/>
      <c r="Q3789" s="130"/>
      <c r="R3789" s="130"/>
      <c r="S3789" s="131"/>
      <c r="T3789" s="131"/>
    </row>
    <row r="3790" spans="13:20" ht="14.25" customHeight="1" x14ac:dyDescent="0.15">
      <c r="M3790" s="123"/>
      <c r="N3790" s="129"/>
      <c r="O3790" s="129"/>
      <c r="P3790" s="130"/>
      <c r="Q3790" s="130"/>
      <c r="R3790" s="130"/>
      <c r="S3790" s="131"/>
      <c r="T3790" s="131"/>
    </row>
    <row r="3791" spans="13:20" ht="14.25" customHeight="1" x14ac:dyDescent="0.15">
      <c r="M3791" s="123"/>
      <c r="N3791" s="129"/>
      <c r="O3791" s="129"/>
      <c r="P3791" s="130"/>
      <c r="Q3791" s="130"/>
      <c r="R3791" s="130"/>
      <c r="S3791" s="131"/>
      <c r="T3791" s="131"/>
    </row>
    <row r="3792" spans="13:20" ht="14.25" customHeight="1" x14ac:dyDescent="0.15">
      <c r="M3792" s="123"/>
      <c r="N3792" s="129"/>
      <c r="O3792" s="129"/>
      <c r="P3792" s="130"/>
      <c r="Q3792" s="130"/>
      <c r="R3792" s="130"/>
      <c r="S3792" s="131"/>
      <c r="T3792" s="131"/>
    </row>
    <row r="3793" spans="13:20" ht="14.25" customHeight="1" x14ac:dyDescent="0.15">
      <c r="M3793" s="123"/>
      <c r="N3793" s="129"/>
      <c r="O3793" s="129"/>
      <c r="P3793" s="130"/>
      <c r="Q3793" s="130"/>
      <c r="R3793" s="130"/>
      <c r="S3793" s="131"/>
      <c r="T3793" s="131"/>
    </row>
    <row r="3794" spans="13:20" ht="14.25" customHeight="1" x14ac:dyDescent="0.15">
      <c r="M3794" s="123"/>
      <c r="N3794" s="129"/>
      <c r="O3794" s="129"/>
      <c r="P3794" s="130"/>
      <c r="Q3794" s="130"/>
      <c r="R3794" s="130"/>
      <c r="S3794" s="131"/>
      <c r="T3794" s="131"/>
    </row>
    <row r="3795" spans="13:20" ht="14.25" customHeight="1" x14ac:dyDescent="0.15">
      <c r="M3795" s="123"/>
      <c r="N3795" s="129"/>
      <c r="O3795" s="129"/>
      <c r="P3795" s="130"/>
      <c r="Q3795" s="130"/>
      <c r="R3795" s="130"/>
      <c r="S3795" s="131"/>
      <c r="T3795" s="131"/>
    </row>
    <row r="3796" spans="13:20" ht="14.25" customHeight="1" x14ac:dyDescent="0.15">
      <c r="M3796" s="123"/>
      <c r="N3796" s="129"/>
      <c r="O3796" s="129"/>
      <c r="P3796" s="130"/>
      <c r="Q3796" s="130"/>
      <c r="R3796" s="130"/>
      <c r="S3796" s="131"/>
      <c r="T3796" s="131"/>
    </row>
    <row r="3797" spans="13:20" ht="14.25" customHeight="1" x14ac:dyDescent="0.15">
      <c r="M3797" s="123"/>
      <c r="N3797" s="129"/>
      <c r="O3797" s="129"/>
      <c r="P3797" s="130"/>
      <c r="Q3797" s="130"/>
      <c r="R3797" s="130"/>
      <c r="S3797" s="131"/>
      <c r="T3797" s="131"/>
    </row>
    <row r="3798" spans="13:20" ht="14.25" customHeight="1" x14ac:dyDescent="0.15">
      <c r="M3798" s="123"/>
      <c r="N3798" s="129"/>
      <c r="O3798" s="129"/>
      <c r="P3798" s="130"/>
      <c r="Q3798" s="130"/>
      <c r="R3798" s="130"/>
      <c r="S3798" s="131"/>
      <c r="T3798" s="131"/>
    </row>
    <row r="3799" spans="13:20" ht="14.25" customHeight="1" x14ac:dyDescent="0.15">
      <c r="M3799" s="123"/>
      <c r="N3799" s="129"/>
      <c r="O3799" s="129"/>
      <c r="P3799" s="130"/>
      <c r="Q3799" s="130"/>
      <c r="R3799" s="130"/>
      <c r="S3799" s="131"/>
      <c r="T3799" s="131"/>
    </row>
    <row r="3800" spans="13:20" ht="14.25" customHeight="1" x14ac:dyDescent="0.15">
      <c r="M3800" s="123"/>
      <c r="N3800" s="129"/>
      <c r="O3800" s="129"/>
      <c r="P3800" s="130"/>
      <c r="Q3800" s="130"/>
      <c r="R3800" s="130"/>
      <c r="S3800" s="131"/>
      <c r="T3800" s="131"/>
    </row>
    <row r="3801" spans="13:20" ht="14.25" customHeight="1" x14ac:dyDescent="0.15">
      <c r="M3801" s="123"/>
      <c r="N3801" s="129"/>
      <c r="O3801" s="129"/>
      <c r="P3801" s="130"/>
      <c r="Q3801" s="130"/>
      <c r="R3801" s="130"/>
      <c r="S3801" s="131"/>
      <c r="T3801" s="131"/>
    </row>
    <row r="3802" spans="13:20" ht="14.25" customHeight="1" x14ac:dyDescent="0.15">
      <c r="M3802" s="123"/>
      <c r="N3802" s="129"/>
      <c r="O3802" s="129"/>
      <c r="P3802" s="130"/>
      <c r="Q3802" s="130"/>
      <c r="R3802" s="130"/>
      <c r="S3802" s="131"/>
      <c r="T3802" s="131"/>
    </row>
    <row r="3803" spans="13:20" ht="14.25" customHeight="1" x14ac:dyDescent="0.15">
      <c r="M3803" s="123"/>
      <c r="N3803" s="129"/>
      <c r="O3803" s="129"/>
      <c r="P3803" s="130"/>
      <c r="Q3803" s="130"/>
      <c r="R3803" s="130"/>
      <c r="S3803" s="131"/>
      <c r="T3803" s="131"/>
    </row>
    <row r="3804" spans="13:20" ht="14.25" customHeight="1" x14ac:dyDescent="0.15">
      <c r="M3804" s="123"/>
      <c r="N3804" s="129"/>
      <c r="O3804" s="129"/>
      <c r="P3804" s="130"/>
      <c r="Q3804" s="130"/>
      <c r="R3804" s="130"/>
      <c r="S3804" s="131"/>
      <c r="T3804" s="131"/>
    </row>
    <row r="3805" spans="13:20" ht="14.25" customHeight="1" x14ac:dyDescent="0.15">
      <c r="M3805" s="123"/>
      <c r="N3805" s="129"/>
      <c r="O3805" s="129"/>
      <c r="P3805" s="130"/>
      <c r="Q3805" s="130"/>
      <c r="R3805" s="130"/>
      <c r="S3805" s="131"/>
      <c r="T3805" s="131"/>
    </row>
    <row r="3806" spans="13:20" ht="14.25" customHeight="1" x14ac:dyDescent="0.15">
      <c r="M3806" s="123"/>
      <c r="N3806" s="129"/>
      <c r="O3806" s="129"/>
      <c r="P3806" s="130"/>
      <c r="Q3806" s="130"/>
      <c r="R3806" s="130"/>
      <c r="S3806" s="131"/>
      <c r="T3806" s="131"/>
    </row>
    <row r="3807" spans="13:20" ht="14.25" customHeight="1" x14ac:dyDescent="0.15">
      <c r="M3807" s="123"/>
      <c r="N3807" s="129"/>
      <c r="O3807" s="129"/>
      <c r="P3807" s="130"/>
      <c r="Q3807" s="130"/>
      <c r="R3807" s="130"/>
      <c r="S3807" s="131"/>
      <c r="T3807" s="131"/>
    </row>
    <row r="3808" spans="13:20" ht="14.25" customHeight="1" x14ac:dyDescent="0.15">
      <c r="M3808" s="123"/>
      <c r="N3808" s="129"/>
      <c r="O3808" s="129"/>
      <c r="P3808" s="130"/>
      <c r="Q3808" s="130"/>
      <c r="R3808" s="130"/>
      <c r="S3808" s="131"/>
      <c r="T3808" s="131"/>
    </row>
    <row r="3809" spans="13:20" ht="14.25" customHeight="1" x14ac:dyDescent="0.15">
      <c r="M3809" s="123"/>
      <c r="N3809" s="129"/>
      <c r="O3809" s="129"/>
      <c r="P3809" s="130"/>
      <c r="Q3809" s="130"/>
      <c r="R3809" s="130"/>
      <c r="S3809" s="131"/>
      <c r="T3809" s="131"/>
    </row>
    <row r="3810" spans="13:20" ht="14.25" customHeight="1" x14ac:dyDescent="0.15">
      <c r="M3810" s="123"/>
      <c r="N3810" s="129"/>
      <c r="O3810" s="129"/>
      <c r="P3810" s="130"/>
      <c r="Q3810" s="130"/>
      <c r="R3810" s="130"/>
      <c r="S3810" s="131"/>
      <c r="T3810" s="131"/>
    </row>
    <row r="3811" spans="13:20" ht="14.25" customHeight="1" x14ac:dyDescent="0.15">
      <c r="M3811" s="123"/>
      <c r="N3811" s="129"/>
      <c r="O3811" s="129"/>
      <c r="P3811" s="130"/>
      <c r="Q3811" s="130"/>
      <c r="R3811" s="130"/>
      <c r="S3811" s="131"/>
      <c r="T3811" s="131"/>
    </row>
    <row r="3812" spans="13:20" ht="14.25" customHeight="1" x14ac:dyDescent="0.15">
      <c r="M3812" s="123"/>
      <c r="N3812" s="129"/>
      <c r="O3812" s="129"/>
      <c r="P3812" s="130"/>
      <c r="Q3812" s="130"/>
      <c r="R3812" s="130"/>
      <c r="S3812" s="131"/>
      <c r="T3812" s="131"/>
    </row>
    <row r="3813" spans="13:20" ht="14.25" customHeight="1" x14ac:dyDescent="0.15">
      <c r="M3813" s="123"/>
      <c r="N3813" s="129"/>
      <c r="O3813" s="129"/>
      <c r="P3813" s="130"/>
      <c r="Q3813" s="130"/>
      <c r="R3813" s="130"/>
      <c r="S3813" s="131"/>
      <c r="T3813" s="131"/>
    </row>
    <row r="3814" spans="13:20" ht="14.25" customHeight="1" x14ac:dyDescent="0.15">
      <c r="M3814" s="123"/>
      <c r="N3814" s="129"/>
      <c r="O3814" s="129"/>
      <c r="P3814" s="130"/>
      <c r="Q3814" s="130"/>
      <c r="R3814" s="130"/>
      <c r="S3814" s="131"/>
      <c r="T3814" s="131"/>
    </row>
    <row r="3815" spans="13:20" ht="14.25" customHeight="1" x14ac:dyDescent="0.15">
      <c r="M3815" s="123"/>
      <c r="N3815" s="129"/>
      <c r="O3815" s="129"/>
      <c r="P3815" s="130"/>
      <c r="Q3815" s="130"/>
      <c r="R3815" s="130"/>
      <c r="S3815" s="131"/>
      <c r="T3815" s="131"/>
    </row>
    <row r="3816" spans="13:20" ht="14.25" customHeight="1" x14ac:dyDescent="0.15">
      <c r="M3816" s="123"/>
      <c r="N3816" s="129"/>
      <c r="O3816" s="129"/>
      <c r="P3816" s="130"/>
      <c r="Q3816" s="130"/>
      <c r="R3816" s="130"/>
      <c r="S3816" s="131"/>
      <c r="T3816" s="131"/>
    </row>
    <row r="3817" spans="13:20" ht="14.25" customHeight="1" x14ac:dyDescent="0.15">
      <c r="M3817" s="123"/>
      <c r="N3817" s="129"/>
      <c r="O3817" s="129"/>
      <c r="P3817" s="130"/>
      <c r="Q3817" s="130"/>
      <c r="R3817" s="130"/>
      <c r="S3817" s="131"/>
      <c r="T3817" s="131"/>
    </row>
    <row r="3818" spans="13:20" ht="14.25" customHeight="1" x14ac:dyDescent="0.15">
      <c r="M3818" s="123"/>
      <c r="N3818" s="129"/>
      <c r="O3818" s="129"/>
      <c r="P3818" s="130"/>
      <c r="Q3818" s="130"/>
      <c r="R3818" s="130"/>
      <c r="S3818" s="131"/>
      <c r="T3818" s="131"/>
    </row>
    <row r="3819" spans="13:20" ht="14.25" customHeight="1" x14ac:dyDescent="0.15">
      <c r="M3819" s="123"/>
      <c r="N3819" s="129"/>
      <c r="O3819" s="129"/>
      <c r="P3819" s="130"/>
      <c r="Q3819" s="130"/>
      <c r="R3819" s="130"/>
      <c r="S3819" s="131"/>
      <c r="T3819" s="131"/>
    </row>
    <row r="3820" spans="13:20" ht="14.25" customHeight="1" x14ac:dyDescent="0.15">
      <c r="M3820" s="123"/>
      <c r="N3820" s="129"/>
      <c r="O3820" s="129"/>
      <c r="P3820" s="130"/>
      <c r="Q3820" s="130"/>
      <c r="R3820" s="130"/>
      <c r="S3820" s="131"/>
      <c r="T3820" s="131"/>
    </row>
    <row r="3821" spans="13:20" ht="14.25" customHeight="1" x14ac:dyDescent="0.15">
      <c r="M3821" s="123"/>
      <c r="N3821" s="129"/>
      <c r="O3821" s="129"/>
      <c r="P3821" s="130"/>
      <c r="Q3821" s="130"/>
      <c r="R3821" s="130"/>
      <c r="S3821" s="131"/>
      <c r="T3821" s="131"/>
    </row>
    <row r="3822" spans="13:20" ht="14.25" customHeight="1" x14ac:dyDescent="0.15">
      <c r="M3822" s="123"/>
      <c r="N3822" s="129"/>
      <c r="O3822" s="129"/>
      <c r="P3822" s="130"/>
      <c r="Q3822" s="130"/>
      <c r="R3822" s="130"/>
      <c r="S3822" s="131"/>
      <c r="T3822" s="131"/>
    </row>
    <row r="3823" spans="13:20" ht="14.25" customHeight="1" x14ac:dyDescent="0.15">
      <c r="M3823" s="123"/>
      <c r="N3823" s="129"/>
      <c r="O3823" s="129"/>
      <c r="P3823" s="130"/>
      <c r="Q3823" s="130"/>
      <c r="R3823" s="130"/>
      <c r="S3823" s="131"/>
      <c r="T3823" s="131"/>
    </row>
    <row r="3824" spans="13:20" ht="14.25" customHeight="1" x14ac:dyDescent="0.15">
      <c r="M3824" s="123"/>
      <c r="N3824" s="129"/>
      <c r="O3824" s="129"/>
      <c r="P3824" s="130"/>
      <c r="Q3824" s="130"/>
      <c r="R3824" s="130"/>
      <c r="S3824" s="131"/>
      <c r="T3824" s="131"/>
    </row>
    <row r="3825" spans="13:20" ht="14.25" customHeight="1" x14ac:dyDescent="0.15">
      <c r="M3825" s="123"/>
      <c r="N3825" s="129"/>
      <c r="O3825" s="129"/>
      <c r="P3825" s="130"/>
      <c r="Q3825" s="130"/>
      <c r="R3825" s="130"/>
      <c r="S3825" s="131"/>
      <c r="T3825" s="131"/>
    </row>
    <row r="3826" spans="13:20" ht="14.25" customHeight="1" x14ac:dyDescent="0.15">
      <c r="M3826" s="123"/>
      <c r="N3826" s="129"/>
      <c r="O3826" s="129"/>
      <c r="P3826" s="130"/>
      <c r="Q3826" s="130"/>
      <c r="R3826" s="130"/>
      <c r="S3826" s="131"/>
      <c r="T3826" s="131"/>
    </row>
    <row r="3827" spans="13:20" ht="14.25" customHeight="1" x14ac:dyDescent="0.15">
      <c r="M3827" s="123"/>
      <c r="N3827" s="129"/>
      <c r="O3827" s="129"/>
      <c r="P3827" s="130"/>
      <c r="Q3827" s="130"/>
      <c r="R3827" s="130"/>
      <c r="S3827" s="131"/>
      <c r="T3827" s="131"/>
    </row>
    <row r="3828" spans="13:20" ht="14.25" customHeight="1" x14ac:dyDescent="0.15">
      <c r="M3828" s="123"/>
      <c r="N3828" s="129"/>
      <c r="O3828" s="129"/>
      <c r="P3828" s="130"/>
      <c r="Q3828" s="130"/>
      <c r="R3828" s="130"/>
      <c r="S3828" s="131"/>
      <c r="T3828" s="131"/>
    </row>
    <row r="3829" spans="13:20" ht="14.25" customHeight="1" x14ac:dyDescent="0.15">
      <c r="M3829" s="123"/>
      <c r="N3829" s="129"/>
      <c r="O3829" s="129"/>
      <c r="P3829" s="130"/>
      <c r="Q3829" s="130"/>
      <c r="R3829" s="130"/>
      <c r="S3829" s="131"/>
      <c r="T3829" s="131"/>
    </row>
    <row r="3830" spans="13:20" ht="14.25" customHeight="1" x14ac:dyDescent="0.15">
      <c r="M3830" s="123"/>
      <c r="N3830" s="129"/>
      <c r="O3830" s="129"/>
      <c r="P3830" s="130"/>
      <c r="Q3830" s="130"/>
      <c r="R3830" s="130"/>
      <c r="S3830" s="131"/>
      <c r="T3830" s="131"/>
    </row>
    <row r="3831" spans="13:20" ht="14.25" customHeight="1" x14ac:dyDescent="0.15">
      <c r="M3831" s="123"/>
      <c r="N3831" s="129"/>
      <c r="O3831" s="129"/>
      <c r="P3831" s="130"/>
      <c r="Q3831" s="130"/>
      <c r="R3831" s="130"/>
      <c r="S3831" s="131"/>
      <c r="T3831" s="131"/>
    </row>
    <row r="3832" spans="13:20" ht="14.25" customHeight="1" x14ac:dyDescent="0.15">
      <c r="M3832" s="123"/>
      <c r="N3832" s="129"/>
      <c r="O3832" s="129"/>
      <c r="P3832" s="130"/>
      <c r="Q3832" s="130"/>
      <c r="R3832" s="130"/>
      <c r="S3832" s="131"/>
      <c r="T3832" s="131"/>
    </row>
    <row r="3833" spans="13:20" ht="14.25" customHeight="1" x14ac:dyDescent="0.15">
      <c r="M3833" s="123"/>
      <c r="N3833" s="129"/>
      <c r="O3833" s="129"/>
      <c r="P3833" s="130"/>
      <c r="Q3833" s="130"/>
      <c r="R3833" s="130"/>
      <c r="S3833" s="131"/>
      <c r="T3833" s="131"/>
    </row>
    <row r="3834" spans="13:20" ht="14.25" customHeight="1" x14ac:dyDescent="0.15">
      <c r="M3834" s="123"/>
      <c r="N3834" s="129"/>
      <c r="O3834" s="129"/>
      <c r="P3834" s="130"/>
      <c r="Q3834" s="130"/>
      <c r="R3834" s="130"/>
      <c r="S3834" s="131"/>
      <c r="T3834" s="131"/>
    </row>
    <row r="3835" spans="13:20" ht="14.25" customHeight="1" x14ac:dyDescent="0.15">
      <c r="M3835" s="123"/>
      <c r="N3835" s="129"/>
      <c r="O3835" s="129"/>
      <c r="P3835" s="130"/>
      <c r="Q3835" s="130"/>
      <c r="R3835" s="130"/>
      <c r="S3835" s="131"/>
      <c r="T3835" s="131"/>
    </row>
    <row r="3836" spans="13:20" ht="14.25" customHeight="1" x14ac:dyDescent="0.15">
      <c r="M3836" s="123"/>
      <c r="N3836" s="129"/>
      <c r="O3836" s="129"/>
      <c r="P3836" s="130"/>
      <c r="Q3836" s="130"/>
      <c r="R3836" s="130"/>
      <c r="S3836" s="131"/>
      <c r="T3836" s="131"/>
    </row>
    <row r="3837" spans="13:20" ht="14.25" customHeight="1" x14ac:dyDescent="0.15">
      <c r="M3837" s="123"/>
      <c r="N3837" s="129"/>
      <c r="O3837" s="129"/>
      <c r="P3837" s="130"/>
      <c r="Q3837" s="130"/>
      <c r="R3837" s="130"/>
      <c r="S3837" s="131"/>
      <c r="T3837" s="131"/>
    </row>
    <row r="3838" spans="13:20" ht="14.25" customHeight="1" x14ac:dyDescent="0.15">
      <c r="M3838" s="123"/>
      <c r="N3838" s="129"/>
      <c r="O3838" s="129"/>
      <c r="P3838" s="130"/>
      <c r="Q3838" s="130"/>
      <c r="R3838" s="130"/>
      <c r="S3838" s="131"/>
      <c r="T3838" s="131"/>
    </row>
    <row r="3839" spans="13:20" ht="14.25" customHeight="1" x14ac:dyDescent="0.15">
      <c r="M3839" s="123"/>
      <c r="N3839" s="129"/>
      <c r="O3839" s="129"/>
      <c r="P3839" s="130"/>
      <c r="Q3839" s="130"/>
      <c r="R3839" s="130"/>
      <c r="S3839" s="131"/>
      <c r="T3839" s="131"/>
    </row>
    <row r="3840" spans="13:20" ht="14.25" customHeight="1" x14ac:dyDescent="0.15">
      <c r="M3840" s="123"/>
      <c r="N3840" s="129"/>
      <c r="O3840" s="129"/>
      <c r="P3840" s="130"/>
      <c r="Q3840" s="130"/>
      <c r="R3840" s="130"/>
      <c r="S3840" s="131"/>
      <c r="T3840" s="131"/>
    </row>
    <row r="3841" spans="13:20" ht="14.25" customHeight="1" x14ac:dyDescent="0.15">
      <c r="M3841" s="123"/>
      <c r="N3841" s="129"/>
      <c r="O3841" s="129"/>
      <c r="P3841" s="130"/>
      <c r="Q3841" s="130"/>
      <c r="R3841" s="130"/>
      <c r="S3841" s="131"/>
      <c r="T3841" s="131"/>
    </row>
    <row r="3842" spans="13:20" ht="14.25" customHeight="1" x14ac:dyDescent="0.15">
      <c r="M3842" s="123"/>
      <c r="N3842" s="129"/>
      <c r="O3842" s="129"/>
      <c r="P3842" s="130"/>
      <c r="Q3842" s="130"/>
      <c r="R3842" s="130"/>
      <c r="S3842" s="131"/>
      <c r="T3842" s="131"/>
    </row>
    <row r="3843" spans="13:20" ht="14.25" customHeight="1" x14ac:dyDescent="0.15">
      <c r="M3843" s="123"/>
      <c r="N3843" s="129"/>
      <c r="O3843" s="129"/>
      <c r="P3843" s="130"/>
      <c r="Q3843" s="130"/>
      <c r="R3843" s="130"/>
      <c r="S3843" s="131"/>
      <c r="T3843" s="131"/>
    </row>
    <row r="3844" spans="13:20" ht="14.25" customHeight="1" x14ac:dyDescent="0.15">
      <c r="M3844" s="123"/>
      <c r="N3844" s="129"/>
      <c r="O3844" s="129"/>
      <c r="P3844" s="130"/>
      <c r="Q3844" s="130"/>
      <c r="R3844" s="130"/>
      <c r="S3844" s="131"/>
      <c r="T3844" s="131"/>
    </row>
    <row r="3845" spans="13:20" ht="14.25" customHeight="1" x14ac:dyDescent="0.15">
      <c r="M3845" s="123"/>
      <c r="N3845" s="129"/>
      <c r="O3845" s="129"/>
      <c r="P3845" s="130"/>
      <c r="Q3845" s="130"/>
      <c r="R3845" s="130"/>
      <c r="S3845" s="131"/>
      <c r="T3845" s="131"/>
    </row>
    <row r="3846" spans="13:20" ht="14.25" customHeight="1" x14ac:dyDescent="0.15">
      <c r="M3846" s="123"/>
      <c r="N3846" s="129"/>
      <c r="O3846" s="129"/>
      <c r="P3846" s="130"/>
      <c r="Q3846" s="130"/>
      <c r="R3846" s="130"/>
      <c r="S3846" s="131"/>
      <c r="T3846" s="131"/>
    </row>
    <row r="3847" spans="13:20" ht="14.25" customHeight="1" x14ac:dyDescent="0.15">
      <c r="M3847" s="123"/>
      <c r="N3847" s="129"/>
      <c r="O3847" s="129"/>
      <c r="P3847" s="130"/>
      <c r="Q3847" s="130"/>
      <c r="R3847" s="130"/>
      <c r="S3847" s="131"/>
      <c r="T3847" s="131"/>
    </row>
    <row r="3848" spans="13:20" ht="14.25" customHeight="1" x14ac:dyDescent="0.15">
      <c r="M3848" s="123"/>
      <c r="N3848" s="129"/>
      <c r="O3848" s="129"/>
      <c r="P3848" s="130"/>
      <c r="Q3848" s="130"/>
      <c r="R3848" s="130"/>
      <c r="S3848" s="131"/>
      <c r="T3848" s="131"/>
    </row>
    <row r="3849" spans="13:20" ht="14.25" customHeight="1" x14ac:dyDescent="0.15">
      <c r="M3849" s="123"/>
      <c r="N3849" s="129"/>
      <c r="O3849" s="129"/>
      <c r="P3849" s="130"/>
      <c r="Q3849" s="130"/>
      <c r="R3849" s="130"/>
      <c r="S3849" s="131"/>
      <c r="T3849" s="131"/>
    </row>
    <row r="3850" spans="13:20" ht="14.25" customHeight="1" x14ac:dyDescent="0.15">
      <c r="M3850" s="123"/>
      <c r="N3850" s="129"/>
      <c r="O3850" s="129"/>
      <c r="P3850" s="130"/>
      <c r="Q3850" s="130"/>
      <c r="R3850" s="130"/>
      <c r="S3850" s="131"/>
      <c r="T3850" s="131"/>
    </row>
    <row r="3851" spans="13:20" ht="14.25" customHeight="1" x14ac:dyDescent="0.15">
      <c r="M3851" s="123"/>
      <c r="N3851" s="129"/>
      <c r="O3851" s="129"/>
      <c r="P3851" s="130"/>
      <c r="Q3851" s="130"/>
      <c r="R3851" s="130"/>
      <c r="S3851" s="131"/>
      <c r="T3851" s="131"/>
    </row>
    <row r="3852" spans="13:20" ht="14.25" customHeight="1" x14ac:dyDescent="0.15">
      <c r="M3852" s="123"/>
      <c r="N3852" s="129"/>
      <c r="O3852" s="129"/>
      <c r="P3852" s="130"/>
      <c r="Q3852" s="130"/>
      <c r="R3852" s="130"/>
      <c r="S3852" s="131"/>
      <c r="T3852" s="131"/>
    </row>
    <row r="3853" spans="13:20" ht="14.25" customHeight="1" x14ac:dyDescent="0.15">
      <c r="M3853" s="123"/>
      <c r="N3853" s="129"/>
      <c r="O3853" s="129"/>
      <c r="P3853" s="130"/>
      <c r="Q3853" s="130"/>
      <c r="R3853" s="130"/>
      <c r="S3853" s="131"/>
      <c r="T3853" s="131"/>
    </row>
    <row r="3854" spans="13:20" ht="14.25" customHeight="1" x14ac:dyDescent="0.15">
      <c r="M3854" s="123"/>
      <c r="N3854" s="129"/>
      <c r="O3854" s="129"/>
      <c r="P3854" s="130"/>
      <c r="Q3854" s="130"/>
      <c r="R3854" s="130"/>
      <c r="S3854" s="131"/>
      <c r="T3854" s="131"/>
    </row>
    <row r="3855" spans="13:20" ht="14.25" customHeight="1" x14ac:dyDescent="0.15">
      <c r="M3855" s="123"/>
      <c r="N3855" s="129"/>
      <c r="O3855" s="129"/>
      <c r="P3855" s="130"/>
      <c r="Q3855" s="130"/>
      <c r="R3855" s="130"/>
      <c r="S3855" s="131"/>
      <c r="T3855" s="131"/>
    </row>
    <row r="3856" spans="13:20" ht="14.25" customHeight="1" x14ac:dyDescent="0.15">
      <c r="M3856" s="123"/>
      <c r="N3856" s="129"/>
      <c r="O3856" s="129"/>
      <c r="P3856" s="130"/>
      <c r="Q3856" s="130"/>
      <c r="R3856" s="130"/>
      <c r="S3856" s="131"/>
      <c r="T3856" s="131"/>
    </row>
    <row r="3857" spans="13:20" ht="14.25" customHeight="1" x14ac:dyDescent="0.15">
      <c r="M3857" s="123"/>
      <c r="N3857" s="129"/>
      <c r="O3857" s="129"/>
      <c r="P3857" s="130"/>
      <c r="Q3857" s="130"/>
      <c r="R3857" s="130"/>
      <c r="S3857" s="131"/>
      <c r="T3857" s="131"/>
    </row>
    <row r="3858" spans="13:20" ht="14.25" customHeight="1" x14ac:dyDescent="0.15">
      <c r="M3858" s="123"/>
      <c r="N3858" s="129"/>
      <c r="O3858" s="129"/>
      <c r="P3858" s="130"/>
      <c r="Q3858" s="130"/>
      <c r="R3858" s="130"/>
      <c r="S3858" s="131"/>
      <c r="T3858" s="131"/>
    </row>
    <row r="3859" spans="13:20" ht="14.25" customHeight="1" x14ac:dyDescent="0.15">
      <c r="M3859" s="123"/>
      <c r="N3859" s="129"/>
      <c r="O3859" s="129"/>
      <c r="P3859" s="130"/>
      <c r="Q3859" s="130"/>
      <c r="R3859" s="130"/>
      <c r="S3859" s="131"/>
      <c r="T3859" s="131"/>
    </row>
    <row r="3860" spans="13:20" ht="14.25" customHeight="1" x14ac:dyDescent="0.15">
      <c r="M3860" s="123"/>
      <c r="N3860" s="129"/>
      <c r="O3860" s="129"/>
      <c r="P3860" s="130"/>
      <c r="Q3860" s="130"/>
      <c r="R3860" s="130"/>
      <c r="S3860" s="131"/>
      <c r="T3860" s="131"/>
    </row>
    <row r="3861" spans="13:20" ht="14.25" customHeight="1" x14ac:dyDescent="0.15">
      <c r="M3861" s="123"/>
      <c r="N3861" s="129"/>
      <c r="O3861" s="129"/>
      <c r="P3861" s="130"/>
      <c r="Q3861" s="130"/>
      <c r="R3861" s="130"/>
      <c r="S3861" s="131"/>
      <c r="T3861" s="131"/>
    </row>
    <row r="3862" spans="13:20" ht="14.25" customHeight="1" x14ac:dyDescent="0.15">
      <c r="M3862" s="123"/>
      <c r="N3862" s="129"/>
      <c r="O3862" s="129"/>
      <c r="P3862" s="130"/>
      <c r="Q3862" s="130"/>
      <c r="R3862" s="130"/>
      <c r="S3862" s="131"/>
      <c r="T3862" s="131"/>
    </row>
    <row r="3863" spans="13:20" ht="14.25" customHeight="1" x14ac:dyDescent="0.15">
      <c r="M3863" s="123"/>
      <c r="N3863" s="129"/>
      <c r="O3863" s="129"/>
      <c r="P3863" s="130"/>
      <c r="Q3863" s="130"/>
      <c r="R3863" s="130"/>
      <c r="S3863" s="131"/>
      <c r="T3863" s="131"/>
    </row>
    <row r="3864" spans="13:20" ht="14.25" customHeight="1" x14ac:dyDescent="0.15">
      <c r="M3864" s="123"/>
      <c r="N3864" s="129"/>
      <c r="O3864" s="129"/>
      <c r="P3864" s="130"/>
      <c r="Q3864" s="130"/>
      <c r="R3864" s="130"/>
      <c r="S3864" s="131"/>
      <c r="T3864" s="131"/>
    </row>
    <row r="3865" spans="13:20" ht="14.25" customHeight="1" x14ac:dyDescent="0.15">
      <c r="M3865" s="123"/>
      <c r="N3865" s="129"/>
      <c r="O3865" s="129"/>
      <c r="P3865" s="130"/>
      <c r="Q3865" s="130"/>
      <c r="R3865" s="130"/>
      <c r="S3865" s="131"/>
      <c r="T3865" s="131"/>
    </row>
    <row r="3866" spans="13:20" ht="14.25" customHeight="1" x14ac:dyDescent="0.15">
      <c r="M3866" s="123"/>
      <c r="N3866" s="129"/>
      <c r="O3866" s="129"/>
      <c r="P3866" s="130"/>
      <c r="Q3866" s="130"/>
      <c r="R3866" s="130"/>
      <c r="S3866" s="131"/>
      <c r="T3866" s="131"/>
    </row>
    <row r="3867" spans="13:20" ht="14.25" customHeight="1" x14ac:dyDescent="0.15">
      <c r="M3867" s="123"/>
      <c r="N3867" s="129"/>
      <c r="O3867" s="129"/>
      <c r="P3867" s="130"/>
      <c r="Q3867" s="130"/>
      <c r="R3867" s="130"/>
      <c r="S3867" s="131"/>
      <c r="T3867" s="131"/>
    </row>
    <row r="3868" spans="13:20" ht="14.25" customHeight="1" x14ac:dyDescent="0.15">
      <c r="M3868" s="123"/>
      <c r="N3868" s="129"/>
      <c r="O3868" s="129"/>
      <c r="P3868" s="130"/>
      <c r="Q3868" s="130"/>
      <c r="R3868" s="130"/>
      <c r="S3868" s="131"/>
      <c r="T3868" s="131"/>
    </row>
    <row r="3869" spans="13:20" ht="14.25" customHeight="1" x14ac:dyDescent="0.15">
      <c r="M3869" s="123"/>
      <c r="N3869" s="129"/>
      <c r="O3869" s="129"/>
      <c r="P3869" s="130"/>
      <c r="Q3869" s="130"/>
      <c r="R3869" s="130"/>
      <c r="S3869" s="131"/>
      <c r="T3869" s="131"/>
    </row>
    <row r="3870" spans="13:20" ht="14.25" customHeight="1" x14ac:dyDescent="0.15">
      <c r="M3870" s="123"/>
      <c r="N3870" s="129"/>
      <c r="O3870" s="129"/>
      <c r="P3870" s="130"/>
      <c r="Q3870" s="130"/>
      <c r="R3870" s="130"/>
      <c r="S3870" s="131"/>
      <c r="T3870" s="131"/>
    </row>
    <row r="3871" spans="13:20" ht="14.25" customHeight="1" x14ac:dyDescent="0.15">
      <c r="M3871" s="123"/>
      <c r="N3871" s="129"/>
      <c r="O3871" s="129"/>
      <c r="P3871" s="130"/>
      <c r="Q3871" s="130"/>
      <c r="R3871" s="130"/>
      <c r="S3871" s="131"/>
      <c r="T3871" s="131"/>
    </row>
    <row r="3872" spans="13:20" ht="14.25" customHeight="1" x14ac:dyDescent="0.15">
      <c r="M3872" s="123"/>
      <c r="N3872" s="129"/>
      <c r="O3872" s="129"/>
      <c r="P3872" s="130"/>
      <c r="Q3872" s="130"/>
      <c r="R3872" s="130"/>
      <c r="S3872" s="131"/>
      <c r="T3872" s="131"/>
    </row>
    <row r="3873" spans="13:20" ht="14.25" customHeight="1" x14ac:dyDescent="0.15">
      <c r="M3873" s="123"/>
      <c r="N3873" s="129"/>
      <c r="O3873" s="129"/>
      <c r="P3873" s="130"/>
      <c r="Q3873" s="130"/>
      <c r="R3873" s="130"/>
      <c r="S3873" s="131"/>
      <c r="T3873" s="131"/>
    </row>
    <row r="3874" spans="13:20" ht="14.25" customHeight="1" x14ac:dyDescent="0.15">
      <c r="M3874" s="123"/>
      <c r="N3874" s="129"/>
      <c r="O3874" s="129"/>
      <c r="P3874" s="130"/>
      <c r="Q3874" s="130"/>
      <c r="R3874" s="130"/>
      <c r="S3874" s="131"/>
      <c r="T3874" s="131"/>
    </row>
    <row r="3875" spans="13:20" ht="14.25" customHeight="1" x14ac:dyDescent="0.15">
      <c r="M3875" s="123"/>
      <c r="N3875" s="129"/>
      <c r="O3875" s="129"/>
      <c r="P3875" s="130"/>
      <c r="Q3875" s="130"/>
      <c r="R3875" s="130"/>
      <c r="S3875" s="131"/>
      <c r="T3875" s="131"/>
    </row>
    <row r="3876" spans="13:20" ht="14.25" customHeight="1" x14ac:dyDescent="0.15">
      <c r="M3876" s="123"/>
      <c r="N3876" s="129"/>
      <c r="O3876" s="129"/>
      <c r="P3876" s="130"/>
      <c r="Q3876" s="130"/>
      <c r="R3876" s="130"/>
      <c r="S3876" s="131"/>
      <c r="T3876" s="131"/>
    </row>
    <row r="3877" spans="13:20" ht="14.25" customHeight="1" x14ac:dyDescent="0.15">
      <c r="M3877" s="123"/>
      <c r="N3877" s="129"/>
      <c r="O3877" s="129"/>
      <c r="P3877" s="130"/>
      <c r="Q3877" s="130"/>
      <c r="R3877" s="130"/>
      <c r="S3877" s="131"/>
      <c r="T3877" s="131"/>
    </row>
    <row r="3878" spans="13:20" ht="14.25" customHeight="1" x14ac:dyDescent="0.15">
      <c r="M3878" s="123"/>
      <c r="N3878" s="129"/>
      <c r="O3878" s="129"/>
      <c r="P3878" s="130"/>
      <c r="Q3878" s="130"/>
      <c r="R3878" s="130"/>
      <c r="S3878" s="131"/>
      <c r="T3878" s="131"/>
    </row>
    <row r="3879" spans="13:20" ht="14.25" customHeight="1" x14ac:dyDescent="0.15">
      <c r="M3879" s="123"/>
      <c r="N3879" s="129"/>
      <c r="O3879" s="129"/>
      <c r="P3879" s="130"/>
      <c r="Q3879" s="130"/>
      <c r="R3879" s="130"/>
      <c r="S3879" s="131"/>
      <c r="T3879" s="131"/>
    </row>
    <row r="3880" spans="13:20" ht="14.25" customHeight="1" x14ac:dyDescent="0.15">
      <c r="M3880" s="123"/>
      <c r="N3880" s="129"/>
      <c r="O3880" s="129"/>
      <c r="P3880" s="130"/>
      <c r="Q3880" s="130"/>
      <c r="R3880" s="130"/>
      <c r="S3880" s="131"/>
      <c r="T3880" s="131"/>
    </row>
    <row r="3881" spans="13:20" ht="14.25" customHeight="1" x14ac:dyDescent="0.15">
      <c r="M3881" s="123"/>
      <c r="N3881" s="129"/>
      <c r="O3881" s="129"/>
      <c r="P3881" s="130"/>
      <c r="Q3881" s="130"/>
      <c r="R3881" s="130"/>
      <c r="S3881" s="131"/>
      <c r="T3881" s="131"/>
    </row>
    <row r="3882" spans="13:20" ht="14.25" customHeight="1" x14ac:dyDescent="0.15">
      <c r="M3882" s="123"/>
      <c r="N3882" s="129"/>
      <c r="O3882" s="129"/>
      <c r="P3882" s="130"/>
      <c r="Q3882" s="130"/>
      <c r="R3882" s="130"/>
      <c r="S3882" s="131"/>
      <c r="T3882" s="131"/>
    </row>
    <row r="3883" spans="13:20" ht="14.25" customHeight="1" x14ac:dyDescent="0.15">
      <c r="M3883" s="123"/>
      <c r="N3883" s="129"/>
      <c r="O3883" s="129"/>
      <c r="P3883" s="130"/>
      <c r="Q3883" s="130"/>
      <c r="R3883" s="130"/>
      <c r="S3883" s="131"/>
      <c r="T3883" s="131"/>
    </row>
    <row r="3884" spans="13:20" ht="14.25" customHeight="1" x14ac:dyDescent="0.15">
      <c r="M3884" s="123"/>
      <c r="N3884" s="129"/>
      <c r="O3884" s="129"/>
      <c r="P3884" s="130"/>
      <c r="Q3884" s="130"/>
      <c r="R3884" s="130"/>
      <c r="S3884" s="131"/>
      <c r="T3884" s="131"/>
    </row>
    <row r="3885" spans="13:20" ht="14.25" customHeight="1" x14ac:dyDescent="0.15">
      <c r="M3885" s="123"/>
      <c r="N3885" s="129"/>
      <c r="O3885" s="129"/>
      <c r="P3885" s="130"/>
      <c r="Q3885" s="130"/>
      <c r="R3885" s="130"/>
      <c r="S3885" s="131"/>
      <c r="T3885" s="131"/>
    </row>
    <row r="3886" spans="13:20" ht="14.25" customHeight="1" x14ac:dyDescent="0.15">
      <c r="M3886" s="123"/>
      <c r="N3886" s="129"/>
      <c r="O3886" s="129"/>
      <c r="P3886" s="130"/>
      <c r="Q3886" s="130"/>
      <c r="R3886" s="130"/>
      <c r="S3886" s="131"/>
      <c r="T3886" s="131"/>
    </row>
    <row r="3887" spans="13:20" ht="14.25" customHeight="1" x14ac:dyDescent="0.15">
      <c r="M3887" s="123"/>
      <c r="N3887" s="129"/>
      <c r="O3887" s="129"/>
      <c r="P3887" s="130"/>
      <c r="Q3887" s="130"/>
      <c r="R3887" s="130"/>
      <c r="S3887" s="131"/>
      <c r="T3887" s="131"/>
    </row>
    <row r="3888" spans="13:20" ht="14.25" customHeight="1" x14ac:dyDescent="0.15">
      <c r="M3888" s="123"/>
      <c r="N3888" s="129"/>
      <c r="O3888" s="129"/>
      <c r="P3888" s="130"/>
      <c r="Q3888" s="130"/>
      <c r="R3888" s="130"/>
      <c r="S3888" s="131"/>
      <c r="T3888" s="131"/>
    </row>
    <row r="3889" spans="13:20" ht="14.25" customHeight="1" x14ac:dyDescent="0.15">
      <c r="M3889" s="123"/>
      <c r="N3889" s="129"/>
      <c r="O3889" s="129"/>
      <c r="P3889" s="130"/>
      <c r="Q3889" s="130"/>
      <c r="R3889" s="130"/>
      <c r="S3889" s="131"/>
      <c r="T3889" s="131"/>
    </row>
    <row r="3890" spans="13:20" ht="14.25" customHeight="1" x14ac:dyDescent="0.15">
      <c r="M3890" s="123"/>
      <c r="N3890" s="129"/>
      <c r="O3890" s="129"/>
      <c r="P3890" s="130"/>
      <c r="Q3890" s="130"/>
      <c r="R3890" s="130"/>
      <c r="S3890" s="131"/>
      <c r="T3890" s="131"/>
    </row>
    <row r="3891" spans="13:20" ht="14.25" customHeight="1" x14ac:dyDescent="0.15">
      <c r="M3891" s="123"/>
      <c r="N3891" s="129"/>
      <c r="O3891" s="129"/>
      <c r="P3891" s="130"/>
      <c r="Q3891" s="130"/>
      <c r="R3891" s="130"/>
      <c r="S3891" s="131"/>
      <c r="T3891" s="131"/>
    </row>
    <row r="3892" spans="13:20" ht="14.25" customHeight="1" x14ac:dyDescent="0.15">
      <c r="M3892" s="123"/>
      <c r="N3892" s="129"/>
      <c r="O3892" s="129"/>
      <c r="P3892" s="130"/>
      <c r="Q3892" s="130"/>
      <c r="R3892" s="130"/>
      <c r="S3892" s="131"/>
      <c r="T3892" s="131"/>
    </row>
    <row r="3893" spans="13:20" ht="14.25" customHeight="1" x14ac:dyDescent="0.15">
      <c r="M3893" s="123"/>
      <c r="N3893" s="129"/>
      <c r="O3893" s="129"/>
      <c r="P3893" s="130"/>
      <c r="Q3893" s="130"/>
      <c r="R3893" s="130"/>
      <c r="S3893" s="131"/>
      <c r="T3893" s="131"/>
    </row>
    <row r="3894" spans="13:20" ht="14.25" customHeight="1" x14ac:dyDescent="0.15">
      <c r="M3894" s="123"/>
      <c r="N3894" s="129"/>
      <c r="O3894" s="129"/>
      <c r="P3894" s="130"/>
      <c r="Q3894" s="130"/>
      <c r="R3894" s="130"/>
      <c r="S3894" s="131"/>
      <c r="T3894" s="131"/>
    </row>
    <row r="3895" spans="13:20" ht="14.25" customHeight="1" x14ac:dyDescent="0.15">
      <c r="M3895" s="123"/>
      <c r="N3895" s="129"/>
      <c r="O3895" s="129"/>
      <c r="P3895" s="130"/>
      <c r="Q3895" s="130"/>
      <c r="R3895" s="130"/>
      <c r="S3895" s="131"/>
      <c r="T3895" s="131"/>
    </row>
    <row r="3896" spans="13:20" ht="14.25" customHeight="1" x14ac:dyDescent="0.15">
      <c r="M3896" s="123"/>
      <c r="N3896" s="129"/>
      <c r="O3896" s="129"/>
      <c r="P3896" s="130"/>
      <c r="Q3896" s="130"/>
      <c r="R3896" s="130"/>
      <c r="S3896" s="131"/>
      <c r="T3896" s="131"/>
    </row>
    <row r="3897" spans="13:20" ht="14.25" customHeight="1" x14ac:dyDescent="0.15">
      <c r="M3897" s="123"/>
      <c r="N3897" s="129"/>
      <c r="O3897" s="129"/>
      <c r="P3897" s="130"/>
      <c r="Q3897" s="130"/>
      <c r="R3897" s="130"/>
      <c r="S3897" s="131"/>
      <c r="T3897" s="131"/>
    </row>
    <row r="3898" spans="13:20" ht="14.25" customHeight="1" x14ac:dyDescent="0.15">
      <c r="M3898" s="123"/>
      <c r="N3898" s="129"/>
      <c r="O3898" s="129"/>
      <c r="P3898" s="130"/>
      <c r="Q3898" s="130"/>
      <c r="R3898" s="130"/>
      <c r="S3898" s="131"/>
      <c r="T3898" s="131"/>
    </row>
    <row r="3899" spans="13:20" ht="14.25" customHeight="1" x14ac:dyDescent="0.15">
      <c r="M3899" s="123"/>
      <c r="N3899" s="129"/>
      <c r="O3899" s="129"/>
      <c r="P3899" s="130"/>
      <c r="Q3899" s="130"/>
      <c r="R3899" s="130"/>
      <c r="S3899" s="131"/>
      <c r="T3899" s="131"/>
    </row>
    <row r="3900" spans="13:20" ht="14.25" customHeight="1" x14ac:dyDescent="0.15">
      <c r="M3900" s="123"/>
      <c r="N3900" s="129"/>
      <c r="O3900" s="129"/>
      <c r="P3900" s="130"/>
      <c r="Q3900" s="130"/>
      <c r="R3900" s="130"/>
      <c r="S3900" s="131"/>
      <c r="T3900" s="131"/>
    </row>
    <row r="3901" spans="13:20" ht="14.25" customHeight="1" x14ac:dyDescent="0.15">
      <c r="M3901" s="123"/>
      <c r="N3901" s="129"/>
      <c r="O3901" s="129"/>
      <c r="P3901" s="130"/>
      <c r="Q3901" s="130"/>
      <c r="R3901" s="130"/>
      <c r="S3901" s="131"/>
      <c r="T3901" s="131"/>
    </row>
    <row r="3902" spans="13:20" ht="14.25" customHeight="1" x14ac:dyDescent="0.15">
      <c r="M3902" s="123"/>
      <c r="N3902" s="129"/>
      <c r="O3902" s="129"/>
      <c r="P3902" s="130"/>
      <c r="Q3902" s="130"/>
      <c r="R3902" s="130"/>
      <c r="S3902" s="131"/>
      <c r="T3902" s="131"/>
    </row>
    <row r="3903" spans="13:20" ht="14.25" customHeight="1" x14ac:dyDescent="0.15">
      <c r="M3903" s="123"/>
      <c r="N3903" s="129"/>
      <c r="O3903" s="129"/>
      <c r="P3903" s="130"/>
      <c r="Q3903" s="130"/>
      <c r="R3903" s="130"/>
      <c r="S3903" s="131"/>
      <c r="T3903" s="131"/>
    </row>
    <row r="3904" spans="13:20" ht="14.25" customHeight="1" x14ac:dyDescent="0.15">
      <c r="M3904" s="123"/>
      <c r="N3904" s="129"/>
      <c r="O3904" s="129"/>
      <c r="P3904" s="130"/>
      <c r="Q3904" s="130"/>
      <c r="R3904" s="130"/>
      <c r="S3904" s="131"/>
      <c r="T3904" s="131"/>
    </row>
    <row r="3905" spans="13:20" ht="14.25" customHeight="1" x14ac:dyDescent="0.15">
      <c r="M3905" s="123"/>
      <c r="N3905" s="129"/>
      <c r="O3905" s="129"/>
      <c r="P3905" s="130"/>
      <c r="Q3905" s="130"/>
      <c r="R3905" s="130"/>
      <c r="S3905" s="131"/>
      <c r="T3905" s="131"/>
    </row>
    <row r="3906" spans="13:20" ht="14.25" customHeight="1" x14ac:dyDescent="0.15">
      <c r="M3906" s="123"/>
      <c r="N3906" s="129"/>
      <c r="O3906" s="129"/>
      <c r="P3906" s="130"/>
      <c r="Q3906" s="130"/>
      <c r="R3906" s="130"/>
      <c r="S3906" s="131"/>
      <c r="T3906" s="131"/>
    </row>
    <row r="3907" spans="13:20" ht="14.25" customHeight="1" x14ac:dyDescent="0.15">
      <c r="M3907" s="123"/>
      <c r="N3907" s="129"/>
      <c r="O3907" s="129"/>
      <c r="P3907" s="130"/>
      <c r="Q3907" s="130"/>
      <c r="R3907" s="130"/>
      <c r="S3907" s="131"/>
      <c r="T3907" s="131"/>
    </row>
    <row r="3908" spans="13:20" ht="14.25" customHeight="1" x14ac:dyDescent="0.15">
      <c r="M3908" s="123"/>
      <c r="N3908" s="129"/>
      <c r="O3908" s="129"/>
      <c r="P3908" s="130"/>
      <c r="Q3908" s="130"/>
      <c r="R3908" s="130"/>
      <c r="S3908" s="131"/>
      <c r="T3908" s="131"/>
    </row>
    <row r="3909" spans="13:20" ht="14.25" customHeight="1" x14ac:dyDescent="0.15">
      <c r="M3909" s="123"/>
      <c r="N3909" s="129"/>
      <c r="O3909" s="129"/>
      <c r="P3909" s="130"/>
      <c r="Q3909" s="130"/>
      <c r="R3909" s="130"/>
      <c r="S3909" s="131"/>
      <c r="T3909" s="131"/>
    </row>
    <row r="3910" spans="13:20" ht="14.25" customHeight="1" x14ac:dyDescent="0.15">
      <c r="M3910" s="123"/>
      <c r="N3910" s="129"/>
      <c r="O3910" s="129"/>
      <c r="P3910" s="130"/>
      <c r="Q3910" s="130"/>
      <c r="R3910" s="130"/>
      <c r="S3910" s="131"/>
      <c r="T3910" s="131"/>
    </row>
    <row r="3911" spans="13:20" ht="14.25" customHeight="1" x14ac:dyDescent="0.15">
      <c r="M3911" s="123"/>
      <c r="N3911" s="129"/>
      <c r="O3911" s="129"/>
      <c r="P3911" s="130"/>
      <c r="Q3911" s="130"/>
      <c r="R3911" s="130"/>
      <c r="S3911" s="131"/>
      <c r="T3911" s="131"/>
    </row>
    <row r="3912" spans="13:20" ht="14.25" customHeight="1" x14ac:dyDescent="0.15">
      <c r="M3912" s="123"/>
      <c r="N3912" s="129"/>
      <c r="O3912" s="129"/>
      <c r="P3912" s="130"/>
      <c r="Q3912" s="130"/>
      <c r="R3912" s="130"/>
      <c r="S3912" s="131"/>
      <c r="T3912" s="131"/>
    </row>
    <row r="3913" spans="13:20" ht="14.25" customHeight="1" x14ac:dyDescent="0.15">
      <c r="M3913" s="123"/>
      <c r="N3913" s="129"/>
      <c r="O3913" s="129"/>
      <c r="P3913" s="130"/>
      <c r="Q3913" s="130"/>
      <c r="R3913" s="130"/>
      <c r="S3913" s="131"/>
      <c r="T3913" s="131"/>
    </row>
    <row r="3914" spans="13:20" ht="14.25" customHeight="1" x14ac:dyDescent="0.15">
      <c r="M3914" s="123"/>
      <c r="N3914" s="129"/>
      <c r="O3914" s="129"/>
      <c r="P3914" s="130"/>
      <c r="Q3914" s="130"/>
      <c r="R3914" s="130"/>
      <c r="S3914" s="131"/>
      <c r="T3914" s="131"/>
    </row>
    <row r="3915" spans="13:20" ht="14.25" customHeight="1" x14ac:dyDescent="0.15">
      <c r="M3915" s="123"/>
      <c r="N3915" s="129"/>
      <c r="O3915" s="129"/>
      <c r="P3915" s="130"/>
      <c r="Q3915" s="130"/>
      <c r="R3915" s="130"/>
      <c r="S3915" s="131"/>
      <c r="T3915" s="131"/>
    </row>
    <row r="3916" spans="13:20" ht="14.25" customHeight="1" x14ac:dyDescent="0.15">
      <c r="M3916" s="123"/>
      <c r="N3916" s="129"/>
      <c r="O3916" s="129"/>
      <c r="P3916" s="130"/>
      <c r="Q3916" s="130"/>
      <c r="R3916" s="130"/>
      <c r="S3916" s="131"/>
      <c r="T3916" s="131"/>
    </row>
    <row r="3917" spans="13:20" ht="14.25" customHeight="1" x14ac:dyDescent="0.15">
      <c r="M3917" s="123"/>
      <c r="N3917" s="129"/>
      <c r="O3917" s="129"/>
      <c r="P3917" s="130"/>
      <c r="Q3917" s="130"/>
      <c r="R3917" s="130"/>
      <c r="S3917" s="131"/>
      <c r="T3917" s="131"/>
    </row>
    <row r="3918" spans="13:20" ht="14.25" customHeight="1" x14ac:dyDescent="0.15">
      <c r="M3918" s="123"/>
      <c r="N3918" s="129"/>
      <c r="O3918" s="129"/>
      <c r="P3918" s="130"/>
      <c r="Q3918" s="130"/>
      <c r="R3918" s="130"/>
      <c r="S3918" s="131"/>
      <c r="T3918" s="131"/>
    </row>
    <row r="3919" spans="13:20" ht="14.25" customHeight="1" x14ac:dyDescent="0.15">
      <c r="M3919" s="123"/>
      <c r="N3919" s="129"/>
      <c r="O3919" s="129"/>
      <c r="P3919" s="130"/>
      <c r="Q3919" s="130"/>
      <c r="R3919" s="130"/>
      <c r="S3919" s="131"/>
      <c r="T3919" s="131"/>
    </row>
    <row r="3920" spans="13:20" ht="14.25" customHeight="1" x14ac:dyDescent="0.15">
      <c r="M3920" s="123"/>
      <c r="N3920" s="129"/>
      <c r="O3920" s="129"/>
      <c r="P3920" s="130"/>
      <c r="Q3920" s="130"/>
      <c r="R3920" s="130"/>
      <c r="S3920" s="131"/>
      <c r="T3920" s="131"/>
    </row>
    <row r="3921" spans="13:20" ht="14.25" customHeight="1" x14ac:dyDescent="0.15">
      <c r="M3921" s="123"/>
      <c r="N3921" s="129"/>
      <c r="O3921" s="129"/>
      <c r="P3921" s="130"/>
      <c r="Q3921" s="130"/>
      <c r="R3921" s="130"/>
      <c r="S3921" s="131"/>
      <c r="T3921" s="131"/>
    </row>
    <row r="3922" spans="13:20" ht="14.25" customHeight="1" x14ac:dyDescent="0.15">
      <c r="M3922" s="123"/>
      <c r="N3922" s="129"/>
      <c r="O3922" s="129"/>
      <c r="P3922" s="130"/>
      <c r="Q3922" s="130"/>
      <c r="R3922" s="130"/>
      <c r="S3922" s="131"/>
      <c r="T3922" s="131"/>
    </row>
    <row r="3923" spans="13:20" ht="14.25" customHeight="1" x14ac:dyDescent="0.15">
      <c r="M3923" s="123"/>
      <c r="N3923" s="129"/>
      <c r="O3923" s="129"/>
      <c r="P3923" s="130"/>
      <c r="Q3923" s="130"/>
      <c r="R3923" s="130"/>
      <c r="S3923" s="131"/>
      <c r="T3923" s="131"/>
    </row>
    <row r="3924" spans="13:20" ht="14.25" customHeight="1" x14ac:dyDescent="0.15">
      <c r="M3924" s="123"/>
      <c r="N3924" s="129"/>
      <c r="O3924" s="129"/>
      <c r="P3924" s="130"/>
      <c r="Q3924" s="130"/>
      <c r="R3924" s="130"/>
      <c r="S3924" s="131"/>
      <c r="T3924" s="131"/>
    </row>
    <row r="3925" spans="13:20" ht="14.25" customHeight="1" x14ac:dyDescent="0.15">
      <c r="M3925" s="123"/>
      <c r="N3925" s="129"/>
      <c r="O3925" s="129"/>
      <c r="P3925" s="130"/>
      <c r="Q3925" s="130"/>
      <c r="R3925" s="130"/>
      <c r="S3925" s="131"/>
      <c r="T3925" s="131"/>
    </row>
    <row r="3926" spans="13:20" ht="14.25" customHeight="1" x14ac:dyDescent="0.15">
      <c r="M3926" s="123"/>
      <c r="N3926" s="129"/>
      <c r="O3926" s="129"/>
      <c r="P3926" s="130"/>
      <c r="Q3926" s="130"/>
      <c r="R3926" s="130"/>
      <c r="S3926" s="131"/>
      <c r="T3926" s="131"/>
    </row>
    <row r="3927" spans="13:20" ht="14.25" customHeight="1" x14ac:dyDescent="0.15">
      <c r="M3927" s="123"/>
      <c r="N3927" s="129"/>
      <c r="O3927" s="129"/>
      <c r="P3927" s="130"/>
      <c r="Q3927" s="130"/>
      <c r="R3927" s="130"/>
      <c r="S3927" s="131"/>
      <c r="T3927" s="131"/>
    </row>
    <row r="3928" spans="13:20" ht="14.25" customHeight="1" x14ac:dyDescent="0.15">
      <c r="M3928" s="123"/>
      <c r="N3928" s="129"/>
      <c r="O3928" s="129"/>
      <c r="P3928" s="130"/>
      <c r="Q3928" s="130"/>
      <c r="R3928" s="130"/>
      <c r="S3928" s="131"/>
      <c r="T3928" s="131"/>
    </row>
    <row r="3929" spans="13:20" ht="14.25" customHeight="1" x14ac:dyDescent="0.15">
      <c r="M3929" s="123"/>
      <c r="N3929" s="129"/>
      <c r="O3929" s="129"/>
      <c r="P3929" s="130"/>
      <c r="Q3929" s="130"/>
      <c r="R3929" s="130"/>
      <c r="S3929" s="131"/>
      <c r="T3929" s="131"/>
    </row>
    <row r="3930" spans="13:20" ht="14.25" customHeight="1" x14ac:dyDescent="0.15">
      <c r="M3930" s="123"/>
      <c r="N3930" s="129"/>
      <c r="O3930" s="129"/>
      <c r="P3930" s="130"/>
      <c r="Q3930" s="130"/>
      <c r="R3930" s="130"/>
      <c r="S3930" s="131"/>
      <c r="T3930" s="131"/>
    </row>
    <row r="3931" spans="13:20" ht="14.25" customHeight="1" x14ac:dyDescent="0.15">
      <c r="M3931" s="123"/>
      <c r="N3931" s="129"/>
      <c r="O3931" s="129"/>
      <c r="P3931" s="130"/>
      <c r="Q3931" s="130"/>
      <c r="R3931" s="130"/>
      <c r="S3931" s="131"/>
      <c r="T3931" s="131"/>
    </row>
    <row r="3932" spans="13:20" ht="14.25" customHeight="1" x14ac:dyDescent="0.15">
      <c r="M3932" s="123"/>
      <c r="N3932" s="129"/>
      <c r="O3932" s="129"/>
      <c r="P3932" s="130"/>
      <c r="Q3932" s="130"/>
      <c r="R3932" s="130"/>
      <c r="S3932" s="131"/>
      <c r="T3932" s="131"/>
    </row>
    <row r="3933" spans="13:20" ht="14.25" customHeight="1" x14ac:dyDescent="0.15">
      <c r="M3933" s="123"/>
      <c r="N3933" s="129"/>
      <c r="O3933" s="129"/>
      <c r="P3933" s="130"/>
      <c r="Q3933" s="130"/>
      <c r="R3933" s="130"/>
      <c r="S3933" s="131"/>
      <c r="T3933" s="131"/>
    </row>
    <row r="3934" spans="13:20" ht="14.25" customHeight="1" x14ac:dyDescent="0.15">
      <c r="M3934" s="123"/>
      <c r="N3934" s="129"/>
      <c r="O3934" s="129"/>
      <c r="P3934" s="130"/>
      <c r="Q3934" s="130"/>
      <c r="R3934" s="130"/>
      <c r="S3934" s="131"/>
      <c r="T3934" s="131"/>
    </row>
    <row r="3935" spans="13:20" ht="14.25" customHeight="1" x14ac:dyDescent="0.15">
      <c r="M3935" s="123"/>
      <c r="N3935" s="129"/>
      <c r="O3935" s="129"/>
      <c r="P3935" s="130"/>
      <c r="Q3935" s="130"/>
      <c r="R3935" s="130"/>
      <c r="S3935" s="131"/>
      <c r="T3935" s="131"/>
    </row>
    <row r="3936" spans="13:20" ht="14.25" customHeight="1" x14ac:dyDescent="0.15">
      <c r="M3936" s="123"/>
      <c r="N3936" s="129"/>
      <c r="O3936" s="129"/>
      <c r="P3936" s="130"/>
      <c r="Q3936" s="130"/>
      <c r="R3936" s="130"/>
      <c r="S3936" s="131"/>
      <c r="T3936" s="131"/>
    </row>
    <row r="3937" spans="13:20" ht="14.25" customHeight="1" x14ac:dyDescent="0.15">
      <c r="M3937" s="123"/>
      <c r="N3937" s="129"/>
      <c r="O3937" s="129"/>
      <c r="P3937" s="130"/>
      <c r="Q3937" s="130"/>
      <c r="R3937" s="130"/>
      <c r="S3937" s="131"/>
      <c r="T3937" s="131"/>
    </row>
    <row r="3938" spans="13:20" ht="14.25" customHeight="1" x14ac:dyDescent="0.15">
      <c r="M3938" s="123"/>
      <c r="N3938" s="129"/>
      <c r="O3938" s="129"/>
      <c r="P3938" s="130"/>
      <c r="Q3938" s="130"/>
      <c r="R3938" s="130"/>
      <c r="S3938" s="131"/>
      <c r="T3938" s="131"/>
    </row>
    <row r="3939" spans="13:20" ht="14.25" customHeight="1" x14ac:dyDescent="0.15">
      <c r="M3939" s="123"/>
      <c r="N3939" s="129"/>
      <c r="O3939" s="129"/>
      <c r="P3939" s="130"/>
      <c r="Q3939" s="130"/>
      <c r="R3939" s="130"/>
      <c r="S3939" s="131"/>
      <c r="T3939" s="131"/>
    </row>
    <row r="3940" spans="13:20" ht="14.25" customHeight="1" x14ac:dyDescent="0.15">
      <c r="M3940" s="123"/>
      <c r="N3940" s="129"/>
      <c r="O3940" s="129"/>
      <c r="P3940" s="130"/>
      <c r="Q3940" s="130"/>
      <c r="R3940" s="130"/>
      <c r="S3940" s="131"/>
      <c r="T3940" s="131"/>
    </row>
    <row r="3941" spans="13:20" ht="14.25" customHeight="1" x14ac:dyDescent="0.15">
      <c r="M3941" s="123"/>
      <c r="N3941" s="129"/>
      <c r="O3941" s="129"/>
      <c r="P3941" s="130"/>
      <c r="Q3941" s="130"/>
      <c r="R3941" s="130"/>
      <c r="S3941" s="131"/>
      <c r="T3941" s="131"/>
    </row>
    <row r="3942" spans="13:20" ht="14.25" customHeight="1" x14ac:dyDescent="0.15">
      <c r="M3942" s="123"/>
      <c r="N3942" s="129"/>
      <c r="O3942" s="129"/>
      <c r="P3942" s="130"/>
      <c r="Q3942" s="130"/>
      <c r="R3942" s="130"/>
      <c r="S3942" s="131"/>
      <c r="T3942" s="131"/>
    </row>
    <row r="3943" spans="13:20" ht="14.25" customHeight="1" x14ac:dyDescent="0.15">
      <c r="M3943" s="123"/>
      <c r="N3943" s="129"/>
      <c r="O3943" s="129"/>
      <c r="P3943" s="130"/>
      <c r="Q3943" s="130"/>
      <c r="R3943" s="130"/>
      <c r="S3943" s="131"/>
      <c r="T3943" s="131"/>
    </row>
    <row r="3944" spans="13:20" ht="14.25" customHeight="1" x14ac:dyDescent="0.15">
      <c r="M3944" s="123"/>
      <c r="N3944" s="129"/>
      <c r="O3944" s="129"/>
      <c r="P3944" s="130"/>
      <c r="Q3944" s="130"/>
      <c r="R3944" s="130"/>
      <c r="S3944" s="131"/>
      <c r="T3944" s="131"/>
    </row>
    <row r="3945" spans="13:20" ht="14.25" customHeight="1" x14ac:dyDescent="0.15">
      <c r="M3945" s="123"/>
      <c r="N3945" s="129"/>
      <c r="O3945" s="129"/>
      <c r="P3945" s="130"/>
      <c r="Q3945" s="130"/>
      <c r="R3945" s="130"/>
      <c r="S3945" s="131"/>
      <c r="T3945" s="131"/>
    </row>
    <row r="3946" spans="13:20" ht="14.25" customHeight="1" x14ac:dyDescent="0.15">
      <c r="M3946" s="123"/>
      <c r="N3946" s="129"/>
      <c r="O3946" s="129"/>
      <c r="P3946" s="130"/>
      <c r="Q3946" s="130"/>
      <c r="R3946" s="130"/>
      <c r="S3946" s="131"/>
      <c r="T3946" s="131"/>
    </row>
    <row r="3947" spans="13:20" ht="14.25" customHeight="1" x14ac:dyDescent="0.15">
      <c r="M3947" s="123"/>
      <c r="N3947" s="129"/>
      <c r="O3947" s="129"/>
      <c r="P3947" s="130"/>
      <c r="Q3947" s="130"/>
      <c r="R3947" s="130"/>
      <c r="S3947" s="131"/>
      <c r="T3947" s="131"/>
    </row>
    <row r="3948" spans="13:20" ht="14.25" customHeight="1" x14ac:dyDescent="0.15">
      <c r="M3948" s="123"/>
      <c r="N3948" s="129"/>
      <c r="O3948" s="129"/>
      <c r="P3948" s="130"/>
      <c r="Q3948" s="130"/>
      <c r="R3948" s="130"/>
      <c r="S3948" s="131"/>
      <c r="T3948" s="131"/>
    </row>
    <row r="3949" spans="13:20" ht="14.25" customHeight="1" x14ac:dyDescent="0.15">
      <c r="M3949" s="123"/>
      <c r="N3949" s="129"/>
      <c r="O3949" s="129"/>
      <c r="P3949" s="130"/>
      <c r="Q3949" s="130"/>
      <c r="R3949" s="130"/>
      <c r="S3949" s="131"/>
      <c r="T3949" s="131"/>
    </row>
    <row r="3950" spans="13:20" ht="14.25" customHeight="1" x14ac:dyDescent="0.15">
      <c r="M3950" s="123"/>
      <c r="N3950" s="129"/>
      <c r="O3950" s="129"/>
      <c r="P3950" s="130"/>
      <c r="Q3950" s="130"/>
      <c r="R3950" s="130"/>
      <c r="S3950" s="131"/>
      <c r="T3950" s="131"/>
    </row>
    <row r="3951" spans="13:20" ht="14.25" customHeight="1" x14ac:dyDescent="0.15">
      <c r="M3951" s="123"/>
      <c r="N3951" s="129"/>
      <c r="O3951" s="129"/>
      <c r="P3951" s="130"/>
      <c r="Q3951" s="130"/>
      <c r="R3951" s="130"/>
      <c r="S3951" s="131"/>
      <c r="T3951" s="131"/>
    </row>
    <row r="3952" spans="13:20" ht="14.25" customHeight="1" x14ac:dyDescent="0.15">
      <c r="M3952" s="123"/>
      <c r="N3952" s="129"/>
      <c r="O3952" s="129"/>
      <c r="P3952" s="130"/>
      <c r="Q3952" s="130"/>
      <c r="R3952" s="130"/>
      <c r="S3952" s="131"/>
      <c r="T3952" s="131"/>
    </row>
    <row r="3953" spans="13:20" ht="14.25" customHeight="1" x14ac:dyDescent="0.15">
      <c r="M3953" s="123"/>
      <c r="N3953" s="129"/>
      <c r="O3953" s="129"/>
      <c r="P3953" s="130"/>
      <c r="Q3953" s="130"/>
      <c r="R3953" s="130"/>
      <c r="S3953" s="131"/>
      <c r="T3953" s="131"/>
    </row>
    <row r="3954" spans="13:20" ht="14.25" customHeight="1" x14ac:dyDescent="0.15">
      <c r="M3954" s="123"/>
      <c r="N3954" s="129"/>
      <c r="O3954" s="129"/>
      <c r="P3954" s="130"/>
      <c r="Q3954" s="130"/>
      <c r="R3954" s="130"/>
      <c r="S3954" s="131"/>
      <c r="T3954" s="131"/>
    </row>
    <row r="3955" spans="13:20" ht="14.25" customHeight="1" x14ac:dyDescent="0.15">
      <c r="M3955" s="123"/>
      <c r="N3955" s="129"/>
      <c r="O3955" s="129"/>
      <c r="P3955" s="130"/>
      <c r="Q3955" s="130"/>
      <c r="R3955" s="130"/>
      <c r="S3955" s="131"/>
      <c r="T3955" s="131"/>
    </row>
    <row r="3956" spans="13:20" ht="14.25" customHeight="1" x14ac:dyDescent="0.15">
      <c r="M3956" s="123"/>
      <c r="N3956" s="129"/>
      <c r="O3956" s="129"/>
      <c r="P3956" s="130"/>
      <c r="Q3956" s="130"/>
      <c r="R3956" s="130"/>
      <c r="S3956" s="131"/>
      <c r="T3956" s="131"/>
    </row>
    <row r="3957" spans="13:20" ht="14.25" customHeight="1" x14ac:dyDescent="0.15">
      <c r="M3957" s="123"/>
      <c r="N3957" s="129"/>
      <c r="O3957" s="129"/>
      <c r="P3957" s="130"/>
      <c r="Q3957" s="130"/>
      <c r="R3957" s="130"/>
      <c r="S3957" s="131"/>
      <c r="T3957" s="131"/>
    </row>
    <row r="3958" spans="13:20" ht="14.25" customHeight="1" x14ac:dyDescent="0.15">
      <c r="M3958" s="123"/>
      <c r="N3958" s="129"/>
      <c r="O3958" s="129"/>
      <c r="P3958" s="130"/>
      <c r="Q3958" s="130"/>
      <c r="R3958" s="130"/>
      <c r="S3958" s="131"/>
      <c r="T3958" s="131"/>
    </row>
    <row r="3959" spans="13:20" ht="14.25" customHeight="1" x14ac:dyDescent="0.15">
      <c r="M3959" s="123"/>
      <c r="N3959" s="129"/>
      <c r="O3959" s="129"/>
      <c r="P3959" s="130"/>
      <c r="Q3959" s="130"/>
      <c r="R3959" s="130"/>
      <c r="S3959" s="131"/>
      <c r="T3959" s="131"/>
    </row>
    <row r="3960" spans="13:20" ht="14.25" customHeight="1" x14ac:dyDescent="0.15">
      <c r="M3960" s="123"/>
      <c r="N3960" s="129"/>
      <c r="O3960" s="129"/>
      <c r="P3960" s="130"/>
      <c r="Q3960" s="130"/>
      <c r="R3960" s="130"/>
      <c r="S3960" s="131"/>
      <c r="T3960" s="131"/>
    </row>
    <row r="3961" spans="13:20" ht="14.25" customHeight="1" x14ac:dyDescent="0.15">
      <c r="M3961" s="123"/>
      <c r="N3961" s="129"/>
      <c r="O3961" s="129"/>
      <c r="P3961" s="130"/>
      <c r="Q3961" s="130"/>
      <c r="R3961" s="130"/>
      <c r="S3961" s="131"/>
      <c r="T3961" s="131"/>
    </row>
    <row r="3962" spans="13:20" ht="14.25" customHeight="1" x14ac:dyDescent="0.15">
      <c r="M3962" s="123"/>
      <c r="N3962" s="129"/>
      <c r="O3962" s="129"/>
      <c r="P3962" s="130"/>
      <c r="Q3962" s="130"/>
      <c r="R3962" s="130"/>
      <c r="S3962" s="131"/>
      <c r="T3962" s="131"/>
    </row>
    <row r="3963" spans="13:20" ht="14.25" customHeight="1" x14ac:dyDescent="0.15">
      <c r="M3963" s="123"/>
      <c r="N3963" s="129"/>
      <c r="O3963" s="129"/>
      <c r="P3963" s="130"/>
      <c r="Q3963" s="130"/>
      <c r="R3963" s="130"/>
      <c r="S3963" s="131"/>
      <c r="T3963" s="131"/>
    </row>
    <row r="3964" spans="13:20" ht="14.25" customHeight="1" x14ac:dyDescent="0.15">
      <c r="M3964" s="123"/>
      <c r="N3964" s="129"/>
      <c r="O3964" s="129"/>
      <c r="P3964" s="130"/>
      <c r="Q3964" s="130"/>
      <c r="R3964" s="130"/>
      <c r="S3964" s="131"/>
      <c r="T3964" s="131"/>
    </row>
    <row r="3965" spans="13:20" ht="14.25" customHeight="1" x14ac:dyDescent="0.15">
      <c r="M3965" s="123"/>
      <c r="N3965" s="129"/>
      <c r="O3965" s="129"/>
      <c r="P3965" s="130"/>
      <c r="Q3965" s="130"/>
      <c r="R3965" s="130"/>
      <c r="S3965" s="131"/>
      <c r="T3965" s="131"/>
    </row>
    <row r="3966" spans="13:20" ht="14.25" customHeight="1" x14ac:dyDescent="0.15">
      <c r="M3966" s="123"/>
      <c r="N3966" s="129"/>
      <c r="O3966" s="129"/>
      <c r="P3966" s="130"/>
      <c r="Q3966" s="130"/>
      <c r="R3966" s="130"/>
      <c r="S3966" s="131"/>
      <c r="T3966" s="131"/>
    </row>
    <row r="3967" spans="13:20" ht="14.25" customHeight="1" x14ac:dyDescent="0.15">
      <c r="M3967" s="123"/>
      <c r="N3967" s="129"/>
      <c r="O3967" s="129"/>
      <c r="P3967" s="130"/>
      <c r="Q3967" s="130"/>
      <c r="R3967" s="130"/>
      <c r="S3967" s="131"/>
      <c r="T3967" s="131"/>
    </row>
    <row r="3968" spans="13:20" ht="14.25" customHeight="1" x14ac:dyDescent="0.15">
      <c r="M3968" s="123"/>
      <c r="N3968" s="129"/>
      <c r="O3968" s="129"/>
      <c r="P3968" s="130"/>
      <c r="Q3968" s="130"/>
      <c r="R3968" s="130"/>
      <c r="S3968" s="131"/>
      <c r="T3968" s="131"/>
    </row>
    <row r="3969" spans="13:20" ht="14.25" customHeight="1" x14ac:dyDescent="0.15">
      <c r="M3969" s="123"/>
      <c r="N3969" s="129"/>
      <c r="O3969" s="129"/>
      <c r="P3969" s="130"/>
      <c r="Q3969" s="130"/>
      <c r="R3969" s="130"/>
      <c r="S3969" s="131"/>
      <c r="T3969" s="131"/>
    </row>
    <row r="3970" spans="13:20" ht="14.25" customHeight="1" x14ac:dyDescent="0.15">
      <c r="M3970" s="123"/>
      <c r="N3970" s="129"/>
      <c r="O3970" s="129"/>
      <c r="P3970" s="130"/>
      <c r="Q3970" s="130"/>
      <c r="R3970" s="130"/>
      <c r="S3970" s="131"/>
      <c r="T3970" s="131"/>
    </row>
    <row r="3971" spans="13:20" ht="14.25" customHeight="1" x14ac:dyDescent="0.15">
      <c r="M3971" s="123"/>
      <c r="N3971" s="129"/>
      <c r="O3971" s="129"/>
      <c r="P3971" s="130"/>
      <c r="Q3971" s="130"/>
      <c r="R3971" s="130"/>
      <c r="S3971" s="131"/>
      <c r="T3971" s="131"/>
    </row>
    <row r="3972" spans="13:20" ht="14.25" customHeight="1" x14ac:dyDescent="0.15">
      <c r="M3972" s="123"/>
      <c r="N3972" s="129"/>
      <c r="O3972" s="129"/>
      <c r="P3972" s="130"/>
      <c r="Q3972" s="130"/>
      <c r="R3972" s="130"/>
      <c r="S3972" s="131"/>
      <c r="T3972" s="131"/>
    </row>
    <row r="3973" spans="13:20" ht="14.25" customHeight="1" x14ac:dyDescent="0.15">
      <c r="M3973" s="123"/>
      <c r="N3973" s="129"/>
      <c r="O3973" s="129"/>
      <c r="P3973" s="130"/>
      <c r="Q3973" s="130"/>
      <c r="R3973" s="130"/>
      <c r="S3973" s="131"/>
      <c r="T3973" s="131"/>
    </row>
    <row r="3974" spans="13:20" ht="14.25" customHeight="1" x14ac:dyDescent="0.15">
      <c r="M3974" s="123"/>
      <c r="N3974" s="129"/>
      <c r="O3974" s="129"/>
      <c r="P3974" s="130"/>
      <c r="Q3974" s="130"/>
      <c r="R3974" s="130"/>
      <c r="S3974" s="131"/>
      <c r="T3974" s="131"/>
    </row>
    <row r="3975" spans="13:20" ht="14.25" customHeight="1" x14ac:dyDescent="0.15">
      <c r="M3975" s="123"/>
      <c r="N3975" s="129"/>
      <c r="O3975" s="129"/>
      <c r="P3975" s="130"/>
      <c r="Q3975" s="130"/>
      <c r="R3975" s="130"/>
      <c r="S3975" s="131"/>
      <c r="T3975" s="131"/>
    </row>
    <row r="3976" spans="13:20" ht="14.25" customHeight="1" x14ac:dyDescent="0.15">
      <c r="M3976" s="123"/>
      <c r="N3976" s="129"/>
      <c r="O3976" s="129"/>
      <c r="P3976" s="130"/>
      <c r="Q3976" s="130"/>
      <c r="R3976" s="130"/>
      <c r="S3976" s="131"/>
      <c r="T3976" s="131"/>
    </row>
    <row r="3977" spans="13:20" ht="14.25" customHeight="1" x14ac:dyDescent="0.15">
      <c r="M3977" s="123"/>
      <c r="N3977" s="129"/>
      <c r="O3977" s="129"/>
      <c r="P3977" s="130"/>
      <c r="Q3977" s="130"/>
      <c r="R3977" s="130"/>
      <c r="S3977" s="131"/>
      <c r="T3977" s="131"/>
    </row>
    <row r="3978" spans="13:20" ht="14.25" customHeight="1" x14ac:dyDescent="0.15">
      <c r="M3978" s="123"/>
      <c r="N3978" s="129"/>
      <c r="O3978" s="129"/>
      <c r="P3978" s="130"/>
      <c r="Q3978" s="130"/>
      <c r="R3978" s="130"/>
      <c r="S3978" s="131"/>
      <c r="T3978" s="131"/>
    </row>
    <row r="3979" spans="13:20" ht="14.25" customHeight="1" x14ac:dyDescent="0.15">
      <c r="M3979" s="123"/>
      <c r="N3979" s="129"/>
      <c r="O3979" s="129"/>
      <c r="P3979" s="130"/>
      <c r="Q3979" s="130"/>
      <c r="R3979" s="130"/>
      <c r="S3979" s="131"/>
      <c r="T3979" s="131"/>
    </row>
    <row r="3980" spans="13:20" ht="14.25" customHeight="1" x14ac:dyDescent="0.15">
      <c r="M3980" s="123"/>
      <c r="N3980" s="129"/>
      <c r="O3980" s="129"/>
      <c r="P3980" s="130"/>
      <c r="Q3980" s="130"/>
      <c r="R3980" s="130"/>
      <c r="S3980" s="131"/>
      <c r="T3980" s="131"/>
    </row>
    <row r="3981" spans="13:20" ht="14.25" customHeight="1" x14ac:dyDescent="0.15">
      <c r="M3981" s="123"/>
      <c r="N3981" s="129"/>
      <c r="O3981" s="129"/>
      <c r="P3981" s="130"/>
      <c r="Q3981" s="130"/>
      <c r="R3981" s="130"/>
      <c r="S3981" s="131"/>
      <c r="T3981" s="131"/>
    </row>
    <row r="3982" spans="13:20" ht="14.25" customHeight="1" x14ac:dyDescent="0.15">
      <c r="M3982" s="123"/>
      <c r="N3982" s="129"/>
      <c r="O3982" s="129"/>
      <c r="P3982" s="130"/>
      <c r="Q3982" s="130"/>
      <c r="R3982" s="130"/>
      <c r="S3982" s="131"/>
      <c r="T3982" s="131"/>
    </row>
    <row r="3983" spans="13:20" ht="14.25" customHeight="1" x14ac:dyDescent="0.15">
      <c r="M3983" s="123"/>
      <c r="N3983" s="129"/>
      <c r="O3983" s="129"/>
      <c r="P3983" s="130"/>
      <c r="Q3983" s="130"/>
      <c r="R3983" s="130"/>
      <c r="S3983" s="131"/>
      <c r="T3983" s="131"/>
    </row>
    <row r="3984" spans="13:20" ht="14.25" customHeight="1" x14ac:dyDescent="0.15">
      <c r="M3984" s="123"/>
      <c r="N3984" s="129"/>
      <c r="O3984" s="129"/>
      <c r="P3984" s="130"/>
      <c r="Q3984" s="130"/>
      <c r="R3984" s="130"/>
      <c r="S3984" s="131"/>
      <c r="T3984" s="131"/>
    </row>
    <row r="3985" spans="13:20" ht="14.25" customHeight="1" x14ac:dyDescent="0.15">
      <c r="M3985" s="123"/>
      <c r="N3985" s="129"/>
      <c r="O3985" s="129"/>
      <c r="P3985" s="130"/>
      <c r="Q3985" s="130"/>
      <c r="R3985" s="130"/>
      <c r="S3985" s="131"/>
      <c r="T3985" s="131"/>
    </row>
    <row r="3986" spans="13:20" ht="14.25" customHeight="1" x14ac:dyDescent="0.15">
      <c r="M3986" s="123"/>
      <c r="N3986" s="129"/>
      <c r="O3986" s="129"/>
      <c r="P3986" s="130"/>
      <c r="Q3986" s="130"/>
      <c r="R3986" s="130"/>
      <c r="S3986" s="131"/>
      <c r="T3986" s="131"/>
    </row>
    <row r="3987" spans="13:20" ht="14.25" customHeight="1" x14ac:dyDescent="0.15">
      <c r="M3987" s="123"/>
      <c r="N3987" s="129"/>
      <c r="O3987" s="129"/>
      <c r="P3987" s="130"/>
      <c r="Q3987" s="130"/>
      <c r="R3987" s="130"/>
      <c r="S3987" s="131"/>
      <c r="T3987" s="131"/>
    </row>
    <row r="3988" spans="13:20" ht="14.25" customHeight="1" x14ac:dyDescent="0.15">
      <c r="M3988" s="123"/>
      <c r="N3988" s="129"/>
      <c r="O3988" s="129"/>
      <c r="P3988" s="130"/>
      <c r="Q3988" s="130"/>
      <c r="R3988" s="130"/>
      <c r="S3988" s="131"/>
      <c r="T3988" s="131"/>
    </row>
    <row r="3989" spans="13:20" ht="14.25" customHeight="1" x14ac:dyDescent="0.15">
      <c r="M3989" s="123"/>
      <c r="N3989" s="129"/>
      <c r="O3989" s="129"/>
      <c r="P3989" s="130"/>
      <c r="Q3989" s="130"/>
      <c r="R3989" s="130"/>
      <c r="S3989" s="131"/>
      <c r="T3989" s="131"/>
    </row>
    <row r="3990" spans="13:20" ht="14.25" customHeight="1" x14ac:dyDescent="0.15">
      <c r="M3990" s="123"/>
      <c r="N3990" s="129"/>
      <c r="O3990" s="129"/>
      <c r="P3990" s="130"/>
      <c r="Q3990" s="130"/>
      <c r="R3990" s="130"/>
      <c r="S3990" s="131"/>
      <c r="T3990" s="131"/>
    </row>
    <row r="3991" spans="13:20" ht="14.25" customHeight="1" x14ac:dyDescent="0.15">
      <c r="M3991" s="123"/>
      <c r="N3991" s="129"/>
      <c r="O3991" s="129"/>
      <c r="P3991" s="130"/>
      <c r="Q3991" s="130"/>
      <c r="R3991" s="130"/>
      <c r="S3991" s="131"/>
      <c r="T3991" s="131"/>
    </row>
    <row r="3992" spans="13:20" ht="14.25" customHeight="1" x14ac:dyDescent="0.15">
      <c r="M3992" s="123"/>
      <c r="N3992" s="129"/>
      <c r="O3992" s="129"/>
      <c r="P3992" s="130"/>
      <c r="Q3992" s="130"/>
      <c r="R3992" s="130"/>
      <c r="S3992" s="131"/>
      <c r="T3992" s="131"/>
    </row>
    <row r="3993" spans="13:20" ht="14.25" customHeight="1" x14ac:dyDescent="0.15">
      <c r="M3993" s="123"/>
      <c r="N3993" s="129"/>
      <c r="O3993" s="129"/>
      <c r="P3993" s="130"/>
      <c r="Q3993" s="130"/>
      <c r="R3993" s="130"/>
      <c r="S3993" s="131"/>
      <c r="T3993" s="131"/>
    </row>
    <row r="3994" spans="13:20" ht="14.25" customHeight="1" x14ac:dyDescent="0.15">
      <c r="M3994" s="123"/>
      <c r="N3994" s="129"/>
      <c r="O3994" s="129"/>
      <c r="P3994" s="130"/>
      <c r="Q3994" s="130"/>
      <c r="R3994" s="130"/>
      <c r="S3994" s="131"/>
      <c r="T3994" s="131"/>
    </row>
    <row r="3995" spans="13:20" ht="14.25" customHeight="1" x14ac:dyDescent="0.15">
      <c r="M3995" s="123"/>
      <c r="N3995" s="129"/>
      <c r="O3995" s="129"/>
      <c r="P3995" s="130"/>
      <c r="Q3995" s="130"/>
      <c r="R3995" s="130"/>
      <c r="S3995" s="131"/>
      <c r="T3995" s="131"/>
    </row>
    <row r="3996" spans="13:20" ht="14.25" customHeight="1" x14ac:dyDescent="0.15">
      <c r="M3996" s="123"/>
      <c r="N3996" s="129"/>
      <c r="O3996" s="129"/>
      <c r="P3996" s="130"/>
      <c r="Q3996" s="130"/>
      <c r="R3996" s="130"/>
      <c r="S3996" s="131"/>
      <c r="T3996" s="131"/>
    </row>
    <row r="3997" spans="13:20" ht="14.25" customHeight="1" x14ac:dyDescent="0.15">
      <c r="M3997" s="123"/>
      <c r="N3997" s="129"/>
      <c r="O3997" s="129"/>
      <c r="P3997" s="130"/>
      <c r="Q3997" s="130"/>
      <c r="R3997" s="130"/>
      <c r="S3997" s="131"/>
      <c r="T3997" s="131"/>
    </row>
    <row r="3998" spans="13:20" ht="14.25" customHeight="1" x14ac:dyDescent="0.15">
      <c r="M3998" s="123"/>
      <c r="N3998" s="129"/>
      <c r="O3998" s="129"/>
      <c r="P3998" s="130"/>
      <c r="Q3998" s="130"/>
      <c r="R3998" s="130"/>
      <c r="S3998" s="131"/>
      <c r="T3998" s="131"/>
    </row>
    <row r="3999" spans="13:20" ht="14.25" customHeight="1" x14ac:dyDescent="0.15">
      <c r="M3999" s="123"/>
      <c r="N3999" s="129"/>
      <c r="O3999" s="129"/>
      <c r="P3999" s="130"/>
      <c r="Q3999" s="130"/>
      <c r="R3999" s="130"/>
      <c r="S3999" s="131"/>
      <c r="T3999" s="131"/>
    </row>
    <row r="4000" spans="13:20" ht="14.25" customHeight="1" x14ac:dyDescent="0.15">
      <c r="M4000" s="123"/>
      <c r="N4000" s="129"/>
      <c r="O4000" s="129"/>
      <c r="P4000" s="130"/>
      <c r="Q4000" s="130"/>
      <c r="R4000" s="130"/>
      <c r="S4000" s="131"/>
      <c r="T4000" s="131"/>
    </row>
    <row r="4001" spans="13:20" ht="14.25" customHeight="1" x14ac:dyDescent="0.15">
      <c r="M4001" s="123"/>
      <c r="N4001" s="129"/>
      <c r="O4001" s="129"/>
      <c r="P4001" s="130"/>
      <c r="Q4001" s="130"/>
      <c r="R4001" s="130"/>
      <c r="S4001" s="131"/>
      <c r="T4001" s="131"/>
    </row>
    <row r="4002" spans="13:20" ht="14.25" customHeight="1" x14ac:dyDescent="0.15">
      <c r="M4002" s="123"/>
      <c r="N4002" s="129"/>
      <c r="O4002" s="129"/>
      <c r="P4002" s="130"/>
      <c r="Q4002" s="130"/>
      <c r="R4002" s="130"/>
      <c r="S4002" s="131"/>
      <c r="T4002" s="131"/>
    </row>
    <row r="4003" spans="13:20" ht="14.25" customHeight="1" x14ac:dyDescent="0.15">
      <c r="M4003" s="123"/>
      <c r="N4003" s="129"/>
      <c r="O4003" s="129"/>
      <c r="P4003" s="130"/>
      <c r="Q4003" s="130"/>
      <c r="R4003" s="130"/>
      <c r="S4003" s="131"/>
      <c r="T4003" s="131"/>
    </row>
    <row r="4004" spans="13:20" ht="14.25" customHeight="1" x14ac:dyDescent="0.15">
      <c r="M4004" s="123"/>
      <c r="N4004" s="129"/>
      <c r="O4004" s="129"/>
      <c r="P4004" s="130"/>
      <c r="Q4004" s="130"/>
      <c r="R4004" s="130"/>
      <c r="S4004" s="131"/>
      <c r="T4004" s="131"/>
    </row>
    <row r="4005" spans="13:20" ht="14.25" customHeight="1" x14ac:dyDescent="0.15">
      <c r="M4005" s="123"/>
      <c r="N4005" s="129"/>
      <c r="O4005" s="129"/>
      <c r="P4005" s="130"/>
      <c r="Q4005" s="130"/>
      <c r="R4005" s="130"/>
      <c r="S4005" s="131"/>
      <c r="T4005" s="131"/>
    </row>
    <row r="4006" spans="13:20" ht="14.25" customHeight="1" x14ac:dyDescent="0.15">
      <c r="M4006" s="123"/>
      <c r="N4006" s="129"/>
      <c r="O4006" s="129"/>
      <c r="P4006" s="130"/>
      <c r="Q4006" s="130"/>
      <c r="R4006" s="130"/>
      <c r="S4006" s="131"/>
      <c r="T4006" s="131"/>
    </row>
    <row r="4007" spans="13:20" ht="14.25" customHeight="1" x14ac:dyDescent="0.15">
      <c r="M4007" s="123"/>
      <c r="N4007" s="129"/>
      <c r="O4007" s="129"/>
      <c r="P4007" s="130"/>
      <c r="Q4007" s="130"/>
      <c r="R4007" s="130"/>
      <c r="S4007" s="131"/>
      <c r="T4007" s="131"/>
    </row>
    <row r="4008" spans="13:20" ht="14.25" customHeight="1" x14ac:dyDescent="0.15">
      <c r="M4008" s="123"/>
      <c r="N4008" s="129"/>
      <c r="O4008" s="129"/>
      <c r="P4008" s="130"/>
      <c r="Q4008" s="130"/>
      <c r="R4008" s="130"/>
      <c r="S4008" s="131"/>
      <c r="T4008" s="131"/>
    </row>
    <row r="4009" spans="13:20" ht="14.25" customHeight="1" x14ac:dyDescent="0.15">
      <c r="M4009" s="123"/>
      <c r="N4009" s="129"/>
      <c r="O4009" s="129"/>
      <c r="P4009" s="130"/>
      <c r="Q4009" s="130"/>
      <c r="R4009" s="130"/>
      <c r="S4009" s="131"/>
      <c r="T4009" s="131"/>
    </row>
    <row r="4010" spans="13:20" ht="14.25" customHeight="1" x14ac:dyDescent="0.15">
      <c r="M4010" s="123"/>
      <c r="N4010" s="129"/>
      <c r="O4010" s="129"/>
      <c r="P4010" s="130"/>
      <c r="Q4010" s="130"/>
      <c r="R4010" s="130"/>
      <c r="S4010" s="131"/>
      <c r="T4010" s="131"/>
    </row>
    <row r="4011" spans="13:20" ht="14.25" customHeight="1" x14ac:dyDescent="0.15">
      <c r="M4011" s="123"/>
      <c r="N4011" s="129"/>
      <c r="O4011" s="129"/>
      <c r="P4011" s="130"/>
      <c r="Q4011" s="130"/>
      <c r="R4011" s="130"/>
      <c r="S4011" s="131"/>
      <c r="T4011" s="131"/>
    </row>
    <row r="4012" spans="13:20" ht="14.25" customHeight="1" x14ac:dyDescent="0.15">
      <c r="M4012" s="123"/>
      <c r="N4012" s="129"/>
      <c r="O4012" s="129"/>
      <c r="P4012" s="130"/>
      <c r="Q4012" s="130"/>
      <c r="R4012" s="130"/>
      <c r="S4012" s="131"/>
      <c r="T4012" s="131"/>
    </row>
    <row r="4013" spans="13:20" ht="14.25" customHeight="1" x14ac:dyDescent="0.15">
      <c r="M4013" s="123"/>
      <c r="N4013" s="129"/>
      <c r="O4013" s="129"/>
      <c r="P4013" s="130"/>
      <c r="Q4013" s="130"/>
      <c r="R4013" s="130"/>
      <c r="S4013" s="131"/>
      <c r="T4013" s="131"/>
    </row>
    <row r="4014" spans="13:20" ht="14.25" customHeight="1" x14ac:dyDescent="0.15">
      <c r="M4014" s="123"/>
      <c r="N4014" s="129"/>
      <c r="O4014" s="129"/>
      <c r="P4014" s="130"/>
      <c r="Q4014" s="130"/>
      <c r="R4014" s="130"/>
      <c r="S4014" s="131"/>
      <c r="T4014" s="131"/>
    </row>
    <row r="4015" spans="13:20" ht="14.25" customHeight="1" x14ac:dyDescent="0.15">
      <c r="M4015" s="123"/>
      <c r="N4015" s="129"/>
      <c r="O4015" s="129"/>
      <c r="P4015" s="130"/>
      <c r="Q4015" s="130"/>
      <c r="R4015" s="130"/>
      <c r="S4015" s="131"/>
      <c r="T4015" s="131"/>
    </row>
    <row r="4016" spans="13:20" ht="14.25" customHeight="1" x14ac:dyDescent="0.15">
      <c r="M4016" s="123"/>
      <c r="N4016" s="129"/>
      <c r="O4016" s="129"/>
      <c r="P4016" s="130"/>
      <c r="Q4016" s="130"/>
      <c r="R4016" s="130"/>
      <c r="S4016" s="131"/>
      <c r="T4016" s="131"/>
    </row>
    <row r="4017" spans="13:20" ht="14.25" customHeight="1" x14ac:dyDescent="0.15">
      <c r="M4017" s="123"/>
      <c r="N4017" s="129"/>
      <c r="O4017" s="129"/>
      <c r="P4017" s="130"/>
      <c r="Q4017" s="130"/>
      <c r="R4017" s="130"/>
      <c r="S4017" s="131"/>
      <c r="T4017" s="131"/>
    </row>
    <row r="4018" spans="13:20" ht="14.25" customHeight="1" x14ac:dyDescent="0.15">
      <c r="M4018" s="123"/>
      <c r="N4018" s="129"/>
      <c r="O4018" s="129"/>
      <c r="P4018" s="130"/>
      <c r="Q4018" s="130"/>
      <c r="R4018" s="130"/>
      <c r="S4018" s="131"/>
      <c r="T4018" s="131"/>
    </row>
    <row r="4019" spans="13:20" ht="14.25" customHeight="1" x14ac:dyDescent="0.15">
      <c r="M4019" s="123"/>
      <c r="N4019" s="129"/>
      <c r="O4019" s="129"/>
      <c r="P4019" s="130"/>
      <c r="Q4019" s="130"/>
      <c r="R4019" s="130"/>
      <c r="S4019" s="131"/>
      <c r="T4019" s="131"/>
    </row>
    <row r="4020" spans="13:20" ht="14.25" customHeight="1" x14ac:dyDescent="0.15">
      <c r="M4020" s="123"/>
      <c r="N4020" s="129"/>
      <c r="O4020" s="129"/>
      <c r="P4020" s="130"/>
      <c r="Q4020" s="130"/>
      <c r="R4020" s="130"/>
      <c r="S4020" s="131"/>
      <c r="T4020" s="131"/>
    </row>
    <row r="4021" spans="13:20" ht="14.25" customHeight="1" x14ac:dyDescent="0.15">
      <c r="M4021" s="123"/>
      <c r="N4021" s="129"/>
      <c r="O4021" s="129"/>
      <c r="P4021" s="130"/>
      <c r="Q4021" s="130"/>
      <c r="R4021" s="130"/>
      <c r="S4021" s="131"/>
      <c r="T4021" s="131"/>
    </row>
    <row r="4022" spans="13:20" ht="14.25" customHeight="1" x14ac:dyDescent="0.15">
      <c r="M4022" s="123"/>
      <c r="N4022" s="129"/>
      <c r="O4022" s="129"/>
      <c r="P4022" s="130"/>
      <c r="Q4022" s="130"/>
      <c r="R4022" s="130"/>
      <c r="S4022" s="131"/>
      <c r="T4022" s="131"/>
    </row>
    <row r="4023" spans="13:20" ht="14.25" customHeight="1" x14ac:dyDescent="0.15">
      <c r="M4023" s="123"/>
      <c r="N4023" s="129"/>
      <c r="O4023" s="129"/>
      <c r="P4023" s="130"/>
      <c r="Q4023" s="130"/>
      <c r="R4023" s="130"/>
      <c r="S4023" s="131"/>
      <c r="T4023" s="131"/>
    </row>
    <row r="4024" spans="13:20" ht="14.25" customHeight="1" x14ac:dyDescent="0.15">
      <c r="M4024" s="123"/>
      <c r="N4024" s="129"/>
      <c r="O4024" s="129"/>
      <c r="P4024" s="130"/>
      <c r="Q4024" s="130"/>
      <c r="R4024" s="130"/>
      <c r="S4024" s="131"/>
      <c r="T4024" s="131"/>
    </row>
    <row r="4025" spans="13:20" ht="14.25" customHeight="1" x14ac:dyDescent="0.15">
      <c r="M4025" s="123"/>
      <c r="N4025" s="129"/>
      <c r="O4025" s="129"/>
      <c r="P4025" s="130"/>
      <c r="Q4025" s="130"/>
      <c r="R4025" s="130"/>
      <c r="S4025" s="131"/>
      <c r="T4025" s="131"/>
    </row>
    <row r="4026" spans="13:20" ht="14.25" customHeight="1" x14ac:dyDescent="0.15">
      <c r="M4026" s="123"/>
      <c r="N4026" s="129"/>
      <c r="O4026" s="129"/>
      <c r="P4026" s="130"/>
      <c r="Q4026" s="130"/>
      <c r="R4026" s="130"/>
      <c r="S4026" s="131"/>
      <c r="T4026" s="131"/>
    </row>
    <row r="4027" spans="13:20" ht="14.25" customHeight="1" x14ac:dyDescent="0.15">
      <c r="M4027" s="123"/>
      <c r="N4027" s="129"/>
      <c r="O4027" s="129"/>
      <c r="P4027" s="130"/>
      <c r="Q4027" s="130"/>
      <c r="R4027" s="130"/>
      <c r="S4027" s="131"/>
      <c r="T4027" s="131"/>
    </row>
    <row r="4028" spans="13:20" ht="14.25" customHeight="1" x14ac:dyDescent="0.15">
      <c r="M4028" s="123"/>
      <c r="N4028" s="129"/>
      <c r="O4028" s="129"/>
      <c r="P4028" s="130"/>
      <c r="Q4028" s="130"/>
      <c r="R4028" s="130"/>
      <c r="S4028" s="131"/>
      <c r="T4028" s="131"/>
    </row>
    <row r="4029" spans="13:20" ht="14.25" customHeight="1" x14ac:dyDescent="0.15">
      <c r="M4029" s="123"/>
      <c r="N4029" s="129"/>
      <c r="O4029" s="129"/>
      <c r="P4029" s="130"/>
      <c r="Q4029" s="130"/>
      <c r="R4029" s="130"/>
      <c r="S4029" s="131"/>
      <c r="T4029" s="131"/>
    </row>
    <row r="4030" spans="13:20" ht="14.25" customHeight="1" x14ac:dyDescent="0.15">
      <c r="M4030" s="123"/>
      <c r="N4030" s="129"/>
      <c r="O4030" s="129"/>
      <c r="P4030" s="130"/>
      <c r="Q4030" s="130"/>
      <c r="R4030" s="130"/>
      <c r="S4030" s="131"/>
      <c r="T4030" s="131"/>
    </row>
    <row r="4031" spans="13:20" ht="14.25" customHeight="1" x14ac:dyDescent="0.15">
      <c r="M4031" s="123"/>
      <c r="N4031" s="129"/>
      <c r="O4031" s="129"/>
      <c r="P4031" s="130"/>
      <c r="Q4031" s="130"/>
      <c r="R4031" s="130"/>
      <c r="S4031" s="131"/>
      <c r="T4031" s="131"/>
    </row>
    <row r="4032" spans="13:20" ht="14.25" customHeight="1" x14ac:dyDescent="0.15">
      <c r="M4032" s="123"/>
      <c r="N4032" s="129"/>
      <c r="O4032" s="129"/>
      <c r="P4032" s="130"/>
      <c r="Q4032" s="130"/>
      <c r="R4032" s="130"/>
      <c r="S4032" s="131"/>
      <c r="T4032" s="131"/>
    </row>
    <row r="4033" spans="13:20" ht="14.25" customHeight="1" x14ac:dyDescent="0.15">
      <c r="M4033" s="123"/>
      <c r="N4033" s="129"/>
      <c r="O4033" s="129"/>
      <c r="P4033" s="130"/>
      <c r="Q4033" s="130"/>
      <c r="R4033" s="130"/>
      <c r="S4033" s="131"/>
      <c r="T4033" s="131"/>
    </row>
    <row r="4034" spans="13:20" ht="14.25" customHeight="1" x14ac:dyDescent="0.15">
      <c r="M4034" s="123"/>
      <c r="N4034" s="129"/>
      <c r="O4034" s="129"/>
      <c r="P4034" s="130"/>
      <c r="Q4034" s="130"/>
      <c r="R4034" s="130"/>
      <c r="S4034" s="131"/>
      <c r="T4034" s="131"/>
    </row>
    <row r="4035" spans="13:20" ht="14.25" customHeight="1" x14ac:dyDescent="0.15">
      <c r="M4035" s="123"/>
      <c r="N4035" s="129"/>
      <c r="O4035" s="129"/>
      <c r="P4035" s="130"/>
      <c r="Q4035" s="130"/>
      <c r="R4035" s="130"/>
      <c r="S4035" s="131"/>
      <c r="T4035" s="131"/>
    </row>
    <row r="4036" spans="13:20" ht="14.25" customHeight="1" x14ac:dyDescent="0.15">
      <c r="M4036" s="123"/>
      <c r="N4036" s="129"/>
      <c r="O4036" s="129"/>
      <c r="P4036" s="130"/>
      <c r="Q4036" s="130"/>
      <c r="R4036" s="130"/>
      <c r="S4036" s="131"/>
      <c r="T4036" s="131"/>
    </row>
    <row r="4037" spans="13:20" ht="14.25" customHeight="1" x14ac:dyDescent="0.15">
      <c r="M4037" s="123"/>
      <c r="N4037" s="129"/>
      <c r="O4037" s="129"/>
      <c r="P4037" s="130"/>
      <c r="Q4037" s="130"/>
      <c r="R4037" s="130"/>
      <c r="S4037" s="131"/>
      <c r="T4037" s="131"/>
    </row>
    <row r="4038" spans="13:20" ht="14.25" customHeight="1" x14ac:dyDescent="0.15">
      <c r="M4038" s="123"/>
      <c r="N4038" s="129"/>
      <c r="O4038" s="129"/>
      <c r="P4038" s="130"/>
      <c r="Q4038" s="130"/>
      <c r="R4038" s="130"/>
      <c r="S4038" s="131"/>
      <c r="T4038" s="131"/>
    </row>
    <row r="4039" spans="13:20" ht="14.25" customHeight="1" x14ac:dyDescent="0.15">
      <c r="M4039" s="123"/>
      <c r="N4039" s="129"/>
      <c r="O4039" s="129"/>
      <c r="P4039" s="130"/>
      <c r="Q4039" s="130"/>
      <c r="R4039" s="130"/>
      <c r="S4039" s="131"/>
      <c r="T4039" s="131"/>
    </row>
    <row r="4040" spans="13:20" ht="14.25" customHeight="1" x14ac:dyDescent="0.15">
      <c r="M4040" s="123"/>
      <c r="N4040" s="129"/>
      <c r="O4040" s="129"/>
      <c r="P4040" s="130"/>
      <c r="Q4040" s="130"/>
      <c r="R4040" s="130"/>
      <c r="S4040" s="131"/>
      <c r="T4040" s="131"/>
    </row>
    <row r="4041" spans="13:20" ht="14.25" customHeight="1" x14ac:dyDescent="0.15">
      <c r="M4041" s="123"/>
      <c r="N4041" s="129"/>
      <c r="O4041" s="129"/>
      <c r="P4041" s="130"/>
      <c r="Q4041" s="130"/>
      <c r="R4041" s="130"/>
      <c r="S4041" s="131"/>
      <c r="T4041" s="131"/>
    </row>
    <row r="4042" spans="13:20" ht="14.25" customHeight="1" x14ac:dyDescent="0.15">
      <c r="M4042" s="123"/>
      <c r="N4042" s="129"/>
      <c r="O4042" s="129"/>
      <c r="P4042" s="130"/>
      <c r="Q4042" s="130"/>
      <c r="R4042" s="130"/>
      <c r="S4042" s="131"/>
      <c r="T4042" s="131"/>
    </row>
    <row r="4043" spans="13:20" ht="14.25" customHeight="1" x14ac:dyDescent="0.15">
      <c r="M4043" s="123"/>
      <c r="N4043" s="129"/>
      <c r="O4043" s="129"/>
      <c r="P4043" s="130"/>
      <c r="Q4043" s="130"/>
      <c r="R4043" s="130"/>
      <c r="S4043" s="131"/>
      <c r="T4043" s="131"/>
    </row>
    <row r="4044" spans="13:20" ht="14.25" customHeight="1" x14ac:dyDescent="0.15">
      <c r="M4044" s="123"/>
      <c r="N4044" s="129"/>
      <c r="O4044" s="129"/>
      <c r="P4044" s="130"/>
      <c r="Q4044" s="130"/>
      <c r="R4044" s="130"/>
      <c r="S4044" s="131"/>
      <c r="T4044" s="131"/>
    </row>
    <row r="4045" spans="13:20" ht="14.25" customHeight="1" x14ac:dyDescent="0.15">
      <c r="M4045" s="123"/>
      <c r="N4045" s="129"/>
      <c r="O4045" s="129"/>
      <c r="P4045" s="130"/>
      <c r="Q4045" s="130"/>
      <c r="R4045" s="130"/>
      <c r="S4045" s="131"/>
      <c r="T4045" s="131"/>
    </row>
    <row r="4046" spans="13:20" ht="14.25" customHeight="1" x14ac:dyDescent="0.15">
      <c r="M4046" s="123"/>
      <c r="N4046" s="129"/>
      <c r="O4046" s="129"/>
      <c r="P4046" s="130"/>
      <c r="Q4046" s="130"/>
      <c r="R4046" s="130"/>
      <c r="S4046" s="131"/>
      <c r="T4046" s="131"/>
    </row>
    <row r="4047" spans="13:20" ht="14.25" customHeight="1" x14ac:dyDescent="0.15">
      <c r="M4047" s="123"/>
      <c r="N4047" s="129"/>
      <c r="O4047" s="129"/>
      <c r="P4047" s="130"/>
      <c r="Q4047" s="130"/>
      <c r="R4047" s="130"/>
      <c r="S4047" s="131"/>
      <c r="T4047" s="131"/>
    </row>
    <row r="4048" spans="13:20" ht="14.25" customHeight="1" x14ac:dyDescent="0.15">
      <c r="M4048" s="123"/>
      <c r="N4048" s="129"/>
      <c r="O4048" s="129"/>
      <c r="P4048" s="130"/>
      <c r="Q4048" s="130"/>
      <c r="R4048" s="130"/>
      <c r="S4048" s="131"/>
      <c r="T4048" s="131"/>
    </row>
    <row r="4049" spans="13:20" ht="14.25" customHeight="1" x14ac:dyDescent="0.15">
      <c r="M4049" s="123"/>
      <c r="N4049" s="129"/>
      <c r="O4049" s="129"/>
      <c r="P4049" s="130"/>
      <c r="Q4049" s="130"/>
      <c r="R4049" s="130"/>
      <c r="S4049" s="131"/>
      <c r="T4049" s="131"/>
    </row>
    <row r="4050" spans="13:20" ht="14.25" customHeight="1" x14ac:dyDescent="0.15">
      <c r="M4050" s="123"/>
      <c r="N4050" s="129"/>
      <c r="O4050" s="129"/>
      <c r="P4050" s="130"/>
      <c r="Q4050" s="130"/>
      <c r="R4050" s="130"/>
      <c r="S4050" s="131"/>
      <c r="T4050" s="131"/>
    </row>
    <row r="4051" spans="13:20" ht="14.25" customHeight="1" x14ac:dyDescent="0.15">
      <c r="M4051" s="123"/>
      <c r="N4051" s="129"/>
      <c r="O4051" s="129"/>
      <c r="P4051" s="130"/>
      <c r="Q4051" s="130"/>
      <c r="R4051" s="130"/>
      <c r="S4051" s="131"/>
      <c r="T4051" s="131"/>
    </row>
    <row r="4052" spans="13:20" ht="14.25" customHeight="1" x14ac:dyDescent="0.15">
      <c r="M4052" s="123"/>
      <c r="N4052" s="129"/>
      <c r="O4052" s="129"/>
      <c r="P4052" s="130"/>
      <c r="Q4052" s="130"/>
      <c r="R4052" s="130"/>
      <c r="S4052" s="131"/>
      <c r="T4052" s="131"/>
    </row>
    <row r="4053" spans="13:20" ht="14.25" customHeight="1" x14ac:dyDescent="0.15">
      <c r="M4053" s="123"/>
      <c r="N4053" s="129"/>
      <c r="O4053" s="129"/>
      <c r="P4053" s="130"/>
      <c r="Q4053" s="130"/>
      <c r="R4053" s="130"/>
      <c r="S4053" s="131"/>
      <c r="T4053" s="131"/>
    </row>
    <row r="4054" spans="13:20" ht="14.25" customHeight="1" x14ac:dyDescent="0.15">
      <c r="M4054" s="123"/>
      <c r="N4054" s="129"/>
      <c r="O4054" s="129"/>
      <c r="P4054" s="130"/>
      <c r="Q4054" s="130"/>
      <c r="R4054" s="130"/>
      <c r="S4054" s="131"/>
      <c r="T4054" s="131"/>
    </row>
    <row r="4055" spans="13:20" ht="14.25" customHeight="1" x14ac:dyDescent="0.15">
      <c r="M4055" s="123"/>
      <c r="N4055" s="129"/>
      <c r="O4055" s="129"/>
      <c r="P4055" s="130"/>
      <c r="Q4055" s="130"/>
      <c r="R4055" s="130"/>
      <c r="S4055" s="131"/>
      <c r="T4055" s="131"/>
    </row>
    <row r="4056" spans="13:20" ht="14.25" customHeight="1" x14ac:dyDescent="0.15">
      <c r="M4056" s="123"/>
      <c r="N4056" s="129"/>
      <c r="O4056" s="129"/>
      <c r="P4056" s="130"/>
      <c r="Q4056" s="130"/>
      <c r="R4056" s="130"/>
      <c r="S4056" s="131"/>
      <c r="T4056" s="131"/>
    </row>
    <row r="4057" spans="13:20" ht="14.25" customHeight="1" x14ac:dyDescent="0.15">
      <c r="M4057" s="123"/>
      <c r="N4057" s="129"/>
      <c r="O4057" s="129"/>
      <c r="P4057" s="130"/>
      <c r="Q4057" s="130"/>
      <c r="R4057" s="130"/>
      <c r="S4057" s="131"/>
      <c r="T4057" s="131"/>
    </row>
    <row r="4058" spans="13:20" ht="14.25" customHeight="1" x14ac:dyDescent="0.15">
      <c r="M4058" s="123"/>
      <c r="N4058" s="129"/>
      <c r="O4058" s="129"/>
      <c r="P4058" s="130"/>
      <c r="Q4058" s="130"/>
      <c r="R4058" s="130"/>
      <c r="S4058" s="131"/>
      <c r="T4058" s="131"/>
    </row>
    <row r="4059" spans="13:20" ht="14.25" customHeight="1" x14ac:dyDescent="0.15">
      <c r="M4059" s="123"/>
      <c r="N4059" s="129"/>
      <c r="O4059" s="129"/>
      <c r="P4059" s="130"/>
      <c r="Q4059" s="130"/>
      <c r="R4059" s="130"/>
      <c r="S4059" s="131"/>
      <c r="T4059" s="131"/>
    </row>
    <row r="4060" spans="13:20" ht="14.25" customHeight="1" x14ac:dyDescent="0.15">
      <c r="M4060" s="123"/>
      <c r="N4060" s="129"/>
      <c r="O4060" s="129"/>
      <c r="P4060" s="130"/>
      <c r="Q4060" s="130"/>
      <c r="R4060" s="130"/>
      <c r="S4060" s="131"/>
      <c r="T4060" s="131"/>
    </row>
    <row r="4061" spans="13:20" ht="14.25" customHeight="1" x14ac:dyDescent="0.15">
      <c r="M4061" s="123"/>
      <c r="N4061" s="129"/>
      <c r="O4061" s="129"/>
      <c r="P4061" s="130"/>
      <c r="Q4061" s="130"/>
      <c r="R4061" s="130"/>
      <c r="S4061" s="131"/>
      <c r="T4061" s="131"/>
    </row>
    <row r="4062" spans="13:20" ht="14.25" customHeight="1" x14ac:dyDescent="0.15">
      <c r="M4062" s="123"/>
      <c r="N4062" s="129"/>
      <c r="O4062" s="129"/>
      <c r="P4062" s="130"/>
      <c r="Q4062" s="130"/>
      <c r="R4062" s="130"/>
      <c r="S4062" s="131"/>
      <c r="T4062" s="131"/>
    </row>
    <row r="4063" spans="13:20" ht="14.25" customHeight="1" x14ac:dyDescent="0.15">
      <c r="M4063" s="123"/>
      <c r="N4063" s="129"/>
      <c r="O4063" s="129"/>
      <c r="P4063" s="130"/>
      <c r="Q4063" s="130"/>
      <c r="R4063" s="130"/>
      <c r="S4063" s="131"/>
      <c r="T4063" s="131"/>
    </row>
    <row r="4064" spans="13:20" ht="14.25" customHeight="1" x14ac:dyDescent="0.15">
      <c r="M4064" s="123"/>
      <c r="N4064" s="129"/>
      <c r="O4064" s="129"/>
      <c r="P4064" s="130"/>
      <c r="Q4064" s="130"/>
      <c r="R4064" s="130"/>
      <c r="S4064" s="131"/>
      <c r="T4064" s="131"/>
    </row>
    <row r="4065" spans="13:20" ht="14.25" customHeight="1" x14ac:dyDescent="0.15">
      <c r="M4065" s="123"/>
      <c r="N4065" s="129"/>
      <c r="O4065" s="129"/>
      <c r="P4065" s="130"/>
      <c r="Q4065" s="130"/>
      <c r="R4065" s="130"/>
      <c r="S4065" s="131"/>
      <c r="T4065" s="131"/>
    </row>
    <row r="4066" spans="13:20" ht="14.25" customHeight="1" x14ac:dyDescent="0.15">
      <c r="M4066" s="123"/>
      <c r="N4066" s="129"/>
      <c r="O4066" s="129"/>
      <c r="P4066" s="130"/>
      <c r="Q4066" s="130"/>
      <c r="R4066" s="130"/>
      <c r="S4066" s="131"/>
      <c r="T4066" s="131"/>
    </row>
    <row r="4067" spans="13:20" ht="14.25" customHeight="1" x14ac:dyDescent="0.15">
      <c r="M4067" s="123"/>
      <c r="N4067" s="129"/>
      <c r="O4067" s="129"/>
      <c r="P4067" s="130"/>
      <c r="Q4067" s="130"/>
      <c r="R4067" s="130"/>
      <c r="S4067" s="131"/>
      <c r="T4067" s="131"/>
    </row>
    <row r="4068" spans="13:20" ht="14.25" customHeight="1" x14ac:dyDescent="0.15">
      <c r="M4068" s="123"/>
      <c r="N4068" s="129"/>
      <c r="O4068" s="129"/>
      <c r="P4068" s="130"/>
      <c r="Q4068" s="130"/>
      <c r="R4068" s="130"/>
      <c r="S4068" s="131"/>
      <c r="T4068" s="131"/>
    </row>
    <row r="4069" spans="13:20" ht="14.25" customHeight="1" x14ac:dyDescent="0.15">
      <c r="M4069" s="123"/>
      <c r="N4069" s="129"/>
      <c r="O4069" s="129"/>
      <c r="P4069" s="130"/>
      <c r="Q4069" s="130"/>
      <c r="R4069" s="130"/>
      <c r="S4069" s="131"/>
      <c r="T4069" s="131"/>
    </row>
    <row r="4070" spans="13:20" ht="14.25" customHeight="1" x14ac:dyDescent="0.15">
      <c r="M4070" s="123"/>
      <c r="N4070" s="129"/>
      <c r="O4070" s="129"/>
      <c r="P4070" s="130"/>
      <c r="Q4070" s="130"/>
      <c r="R4070" s="130"/>
      <c r="S4070" s="131"/>
      <c r="T4070" s="131"/>
    </row>
    <row r="4071" spans="13:20" ht="14.25" customHeight="1" x14ac:dyDescent="0.15">
      <c r="M4071" s="123"/>
      <c r="N4071" s="129"/>
      <c r="O4071" s="129"/>
      <c r="P4071" s="130"/>
      <c r="Q4071" s="130"/>
      <c r="R4071" s="130"/>
      <c r="S4071" s="131"/>
      <c r="T4071" s="131"/>
    </row>
    <row r="4072" spans="13:20" ht="14.25" customHeight="1" x14ac:dyDescent="0.15">
      <c r="M4072" s="123"/>
      <c r="N4072" s="129"/>
      <c r="O4072" s="129"/>
      <c r="P4072" s="130"/>
      <c r="Q4072" s="130"/>
      <c r="R4072" s="130"/>
      <c r="S4072" s="131"/>
      <c r="T4072" s="131"/>
    </row>
    <row r="4073" spans="13:20" ht="14.25" customHeight="1" x14ac:dyDescent="0.15">
      <c r="M4073" s="123"/>
      <c r="N4073" s="129"/>
      <c r="O4073" s="129"/>
      <c r="P4073" s="130"/>
      <c r="Q4073" s="130"/>
      <c r="R4073" s="130"/>
      <c r="S4073" s="131"/>
      <c r="T4073" s="131"/>
    </row>
    <row r="4074" spans="13:20" ht="14.25" customHeight="1" x14ac:dyDescent="0.15">
      <c r="M4074" s="123"/>
      <c r="N4074" s="129"/>
      <c r="O4074" s="129"/>
      <c r="P4074" s="130"/>
      <c r="Q4074" s="130"/>
      <c r="R4074" s="130"/>
      <c r="S4074" s="131"/>
      <c r="T4074" s="131"/>
    </row>
    <row r="4075" spans="13:20" ht="14.25" customHeight="1" x14ac:dyDescent="0.15">
      <c r="M4075" s="123"/>
      <c r="N4075" s="129"/>
      <c r="O4075" s="129"/>
      <c r="P4075" s="130"/>
      <c r="Q4075" s="130"/>
      <c r="R4075" s="130"/>
      <c r="S4075" s="131"/>
      <c r="T4075" s="131"/>
    </row>
    <row r="4076" spans="13:20" ht="14.25" customHeight="1" x14ac:dyDescent="0.15">
      <c r="M4076" s="123"/>
      <c r="N4076" s="129"/>
      <c r="O4076" s="129"/>
      <c r="P4076" s="130"/>
      <c r="Q4076" s="130"/>
      <c r="R4076" s="130"/>
      <c r="S4076" s="131"/>
      <c r="T4076" s="131"/>
    </row>
    <row r="4077" spans="13:20" ht="14.25" customHeight="1" x14ac:dyDescent="0.15">
      <c r="M4077" s="123"/>
      <c r="N4077" s="129"/>
      <c r="O4077" s="129"/>
      <c r="P4077" s="130"/>
      <c r="Q4077" s="130"/>
      <c r="R4077" s="130"/>
      <c r="S4077" s="131"/>
      <c r="T4077" s="131"/>
    </row>
    <row r="4078" spans="13:20" ht="14.25" customHeight="1" x14ac:dyDescent="0.15">
      <c r="M4078" s="123"/>
      <c r="N4078" s="129"/>
      <c r="O4078" s="129"/>
      <c r="P4078" s="130"/>
      <c r="Q4078" s="130"/>
      <c r="R4078" s="130"/>
      <c r="S4078" s="131"/>
      <c r="T4078" s="131"/>
    </row>
    <row r="4079" spans="13:20" ht="14.25" customHeight="1" x14ac:dyDescent="0.15">
      <c r="M4079" s="123"/>
      <c r="N4079" s="129"/>
      <c r="O4079" s="129"/>
      <c r="P4079" s="130"/>
      <c r="Q4079" s="130"/>
      <c r="R4079" s="130"/>
      <c r="S4079" s="131"/>
      <c r="T4079" s="131"/>
    </row>
    <row r="4080" spans="13:20" ht="14.25" customHeight="1" x14ac:dyDescent="0.15">
      <c r="M4080" s="123"/>
      <c r="N4080" s="129"/>
      <c r="O4080" s="129"/>
      <c r="P4080" s="130"/>
      <c r="Q4080" s="130"/>
      <c r="R4080" s="130"/>
      <c r="S4080" s="131"/>
      <c r="T4080" s="131"/>
    </row>
    <row r="4081" spans="13:20" ht="14.25" customHeight="1" x14ac:dyDescent="0.15">
      <c r="M4081" s="123"/>
      <c r="N4081" s="129"/>
      <c r="O4081" s="129"/>
      <c r="P4081" s="130"/>
      <c r="Q4081" s="130"/>
      <c r="R4081" s="130"/>
      <c r="S4081" s="131"/>
      <c r="T4081" s="131"/>
    </row>
    <row r="4082" spans="13:20" ht="14.25" customHeight="1" x14ac:dyDescent="0.15">
      <c r="M4082" s="123"/>
      <c r="N4082" s="129"/>
      <c r="O4082" s="129"/>
      <c r="P4082" s="130"/>
      <c r="Q4082" s="130"/>
      <c r="R4082" s="130"/>
      <c r="S4082" s="131"/>
      <c r="T4082" s="131"/>
    </row>
    <row r="4083" spans="13:20" ht="14.25" customHeight="1" x14ac:dyDescent="0.15">
      <c r="M4083" s="123"/>
      <c r="N4083" s="129"/>
      <c r="O4083" s="129"/>
      <c r="P4083" s="130"/>
      <c r="Q4083" s="130"/>
      <c r="R4083" s="130"/>
      <c r="S4083" s="131"/>
      <c r="T4083" s="131"/>
    </row>
    <row r="4084" spans="13:20" ht="14.25" customHeight="1" x14ac:dyDescent="0.15">
      <c r="M4084" s="123"/>
      <c r="N4084" s="129"/>
      <c r="O4084" s="129"/>
      <c r="P4084" s="130"/>
      <c r="Q4084" s="130"/>
      <c r="R4084" s="130"/>
      <c r="S4084" s="131"/>
      <c r="T4084" s="131"/>
    </row>
    <row r="4085" spans="13:20" ht="14.25" customHeight="1" x14ac:dyDescent="0.15">
      <c r="M4085" s="123"/>
      <c r="N4085" s="129"/>
      <c r="O4085" s="129"/>
      <c r="P4085" s="130"/>
      <c r="Q4085" s="130"/>
      <c r="R4085" s="130"/>
      <c r="S4085" s="131"/>
      <c r="T4085" s="131"/>
    </row>
    <row r="4086" spans="13:20" ht="14.25" customHeight="1" x14ac:dyDescent="0.15">
      <c r="M4086" s="123"/>
      <c r="N4086" s="129"/>
      <c r="O4086" s="129"/>
      <c r="P4086" s="130"/>
      <c r="Q4086" s="130"/>
      <c r="R4086" s="130"/>
      <c r="S4086" s="131"/>
      <c r="T4086" s="131"/>
    </row>
    <row r="4087" spans="13:20" ht="14.25" customHeight="1" x14ac:dyDescent="0.15">
      <c r="M4087" s="123"/>
      <c r="N4087" s="129"/>
      <c r="O4087" s="129"/>
      <c r="P4087" s="130"/>
      <c r="Q4087" s="130"/>
      <c r="R4087" s="130"/>
      <c r="S4087" s="131"/>
      <c r="T4087" s="131"/>
    </row>
    <row r="4088" spans="13:20" ht="14.25" customHeight="1" x14ac:dyDescent="0.15">
      <c r="M4088" s="123"/>
      <c r="N4088" s="129"/>
      <c r="O4088" s="129"/>
      <c r="P4088" s="130"/>
      <c r="Q4088" s="130"/>
      <c r="R4088" s="130"/>
      <c r="S4088" s="131"/>
      <c r="T4088" s="131"/>
    </row>
    <row r="4089" spans="13:20" ht="14.25" customHeight="1" x14ac:dyDescent="0.15">
      <c r="M4089" s="123"/>
      <c r="N4089" s="129"/>
      <c r="O4089" s="129"/>
      <c r="P4089" s="130"/>
      <c r="Q4089" s="130"/>
      <c r="R4089" s="130"/>
      <c r="S4089" s="131"/>
      <c r="T4089" s="131"/>
    </row>
    <row r="4090" spans="13:20" ht="14.25" customHeight="1" x14ac:dyDescent="0.15">
      <c r="M4090" s="123"/>
      <c r="N4090" s="129"/>
      <c r="O4090" s="129"/>
      <c r="P4090" s="130"/>
      <c r="Q4090" s="130"/>
      <c r="R4090" s="130"/>
      <c r="S4090" s="131"/>
      <c r="T4090" s="131"/>
    </row>
    <row r="4091" spans="13:20" ht="14.25" customHeight="1" x14ac:dyDescent="0.15">
      <c r="M4091" s="123"/>
      <c r="N4091" s="129"/>
      <c r="O4091" s="129"/>
      <c r="P4091" s="130"/>
      <c r="Q4091" s="130"/>
      <c r="R4091" s="130"/>
      <c r="S4091" s="131"/>
      <c r="T4091" s="131"/>
    </row>
    <row r="4092" spans="13:20" ht="14.25" customHeight="1" x14ac:dyDescent="0.15">
      <c r="M4092" s="123"/>
      <c r="N4092" s="129"/>
      <c r="O4092" s="129"/>
      <c r="P4092" s="130"/>
      <c r="Q4092" s="130"/>
      <c r="R4092" s="130"/>
      <c r="S4092" s="131"/>
      <c r="T4092" s="131"/>
    </row>
    <row r="4093" spans="13:20" ht="14.25" customHeight="1" x14ac:dyDescent="0.15">
      <c r="M4093" s="123"/>
      <c r="N4093" s="129"/>
      <c r="O4093" s="129"/>
      <c r="P4093" s="130"/>
      <c r="Q4093" s="130"/>
      <c r="R4093" s="130"/>
      <c r="S4093" s="131"/>
      <c r="T4093" s="131"/>
    </row>
    <row r="4094" spans="13:20" ht="14.25" customHeight="1" x14ac:dyDescent="0.15">
      <c r="M4094" s="123"/>
      <c r="N4094" s="129"/>
      <c r="O4094" s="129"/>
      <c r="P4094" s="130"/>
      <c r="Q4094" s="130"/>
      <c r="R4094" s="130"/>
      <c r="S4094" s="131"/>
      <c r="T4094" s="131"/>
    </row>
    <row r="4095" spans="13:20" ht="14.25" customHeight="1" x14ac:dyDescent="0.15">
      <c r="M4095" s="123"/>
      <c r="N4095" s="129"/>
      <c r="O4095" s="129"/>
      <c r="P4095" s="130"/>
      <c r="Q4095" s="130"/>
      <c r="R4095" s="130"/>
      <c r="S4095" s="131"/>
      <c r="T4095" s="131"/>
    </row>
    <row r="4096" spans="13:20" ht="14.25" customHeight="1" x14ac:dyDescent="0.15">
      <c r="M4096" s="123"/>
      <c r="N4096" s="129"/>
      <c r="O4096" s="129"/>
      <c r="P4096" s="130"/>
      <c r="Q4096" s="130"/>
      <c r="R4096" s="130"/>
      <c r="S4096" s="131"/>
      <c r="T4096" s="131"/>
    </row>
    <row r="4097" spans="13:20" ht="14.25" customHeight="1" x14ac:dyDescent="0.15">
      <c r="M4097" s="123"/>
      <c r="N4097" s="129"/>
      <c r="O4097" s="129"/>
      <c r="P4097" s="130"/>
      <c r="Q4097" s="130"/>
      <c r="R4097" s="130"/>
      <c r="S4097" s="131"/>
      <c r="T4097" s="131"/>
    </row>
    <row r="4098" spans="13:20" ht="14.25" customHeight="1" x14ac:dyDescent="0.15">
      <c r="M4098" s="123"/>
      <c r="N4098" s="129"/>
      <c r="O4098" s="129"/>
      <c r="P4098" s="130"/>
      <c r="Q4098" s="130"/>
      <c r="R4098" s="130"/>
      <c r="S4098" s="131"/>
      <c r="T4098" s="131"/>
    </row>
    <row r="4099" spans="13:20" ht="14.25" customHeight="1" x14ac:dyDescent="0.15">
      <c r="M4099" s="123"/>
      <c r="N4099" s="129"/>
      <c r="O4099" s="129"/>
      <c r="P4099" s="130"/>
      <c r="Q4099" s="130"/>
      <c r="R4099" s="130"/>
      <c r="S4099" s="131"/>
      <c r="T4099" s="131"/>
    </row>
    <row r="4100" spans="13:20" ht="14.25" customHeight="1" x14ac:dyDescent="0.15">
      <c r="M4100" s="123"/>
      <c r="N4100" s="129"/>
      <c r="O4100" s="129"/>
      <c r="P4100" s="130"/>
      <c r="Q4100" s="130"/>
      <c r="R4100" s="130"/>
      <c r="S4100" s="131"/>
      <c r="T4100" s="131"/>
    </row>
    <row r="4101" spans="13:20" ht="14.25" customHeight="1" x14ac:dyDescent="0.15">
      <c r="M4101" s="123"/>
      <c r="N4101" s="129"/>
      <c r="O4101" s="129"/>
      <c r="P4101" s="130"/>
      <c r="Q4101" s="130"/>
      <c r="R4101" s="130"/>
      <c r="S4101" s="131"/>
      <c r="T4101" s="131"/>
    </row>
    <row r="4102" spans="13:20" ht="14.25" customHeight="1" x14ac:dyDescent="0.15">
      <c r="M4102" s="123"/>
      <c r="N4102" s="129"/>
      <c r="O4102" s="129"/>
      <c r="P4102" s="130"/>
      <c r="Q4102" s="130"/>
      <c r="R4102" s="130"/>
      <c r="S4102" s="131"/>
      <c r="T4102" s="131"/>
    </row>
    <row r="4103" spans="13:20" ht="14.25" customHeight="1" x14ac:dyDescent="0.15">
      <c r="M4103" s="123"/>
      <c r="N4103" s="129"/>
      <c r="O4103" s="129"/>
      <c r="P4103" s="130"/>
      <c r="Q4103" s="130"/>
      <c r="R4103" s="130"/>
      <c r="S4103" s="131"/>
      <c r="T4103" s="131"/>
    </row>
    <row r="4104" spans="13:20" ht="14.25" customHeight="1" x14ac:dyDescent="0.15">
      <c r="M4104" s="123"/>
      <c r="N4104" s="129"/>
      <c r="O4104" s="129"/>
      <c r="P4104" s="130"/>
      <c r="Q4104" s="130"/>
      <c r="R4104" s="130"/>
      <c r="S4104" s="131"/>
      <c r="T4104" s="131"/>
    </row>
    <row r="4105" spans="13:20" ht="14.25" customHeight="1" x14ac:dyDescent="0.15">
      <c r="M4105" s="123"/>
      <c r="N4105" s="129"/>
      <c r="O4105" s="129"/>
      <c r="P4105" s="130"/>
      <c r="Q4105" s="130"/>
      <c r="R4105" s="130"/>
      <c r="S4105" s="131"/>
      <c r="T4105" s="131"/>
    </row>
    <row r="4106" spans="13:20" ht="14.25" customHeight="1" x14ac:dyDescent="0.15">
      <c r="M4106" s="123"/>
      <c r="N4106" s="129"/>
      <c r="O4106" s="129"/>
      <c r="P4106" s="130"/>
      <c r="Q4106" s="130"/>
      <c r="R4106" s="130"/>
      <c r="S4106" s="131"/>
      <c r="T4106" s="131"/>
    </row>
    <row r="4107" spans="13:20" ht="14.25" customHeight="1" x14ac:dyDescent="0.15">
      <c r="M4107" s="123"/>
      <c r="N4107" s="129"/>
      <c r="O4107" s="129"/>
      <c r="P4107" s="130"/>
      <c r="Q4107" s="130"/>
      <c r="R4107" s="130"/>
      <c r="S4107" s="131"/>
      <c r="T4107" s="131"/>
    </row>
    <row r="4108" spans="13:20" ht="14.25" customHeight="1" x14ac:dyDescent="0.15">
      <c r="M4108" s="123"/>
      <c r="N4108" s="129"/>
      <c r="O4108" s="129"/>
      <c r="P4108" s="130"/>
      <c r="Q4108" s="130"/>
      <c r="R4108" s="130"/>
      <c r="S4108" s="131"/>
      <c r="T4108" s="131"/>
    </row>
    <row r="4109" spans="13:20" ht="14.25" customHeight="1" x14ac:dyDescent="0.15">
      <c r="M4109" s="123"/>
      <c r="N4109" s="129"/>
      <c r="O4109" s="129"/>
      <c r="P4109" s="130"/>
      <c r="Q4109" s="130"/>
      <c r="R4109" s="130"/>
      <c r="S4109" s="131"/>
      <c r="T4109" s="131"/>
    </row>
    <row r="4110" spans="13:20" ht="14.25" customHeight="1" x14ac:dyDescent="0.15">
      <c r="M4110" s="123"/>
      <c r="N4110" s="129"/>
      <c r="O4110" s="129"/>
      <c r="P4110" s="130"/>
      <c r="Q4110" s="130"/>
      <c r="R4110" s="130"/>
      <c r="S4110" s="131"/>
      <c r="T4110" s="131"/>
    </row>
    <row r="4111" spans="13:20" ht="14.25" customHeight="1" x14ac:dyDescent="0.15">
      <c r="M4111" s="123"/>
      <c r="N4111" s="129"/>
      <c r="O4111" s="129"/>
      <c r="P4111" s="130"/>
      <c r="Q4111" s="130"/>
      <c r="R4111" s="130"/>
      <c r="S4111" s="131"/>
      <c r="T4111" s="131"/>
    </row>
    <row r="4112" spans="13:20" ht="14.25" customHeight="1" x14ac:dyDescent="0.15">
      <c r="M4112" s="123"/>
      <c r="N4112" s="129"/>
      <c r="O4112" s="129"/>
      <c r="P4112" s="130"/>
      <c r="Q4112" s="130"/>
      <c r="R4112" s="130"/>
      <c r="S4112" s="131"/>
      <c r="T4112" s="131"/>
    </row>
    <row r="4113" spans="13:20" ht="14.25" customHeight="1" x14ac:dyDescent="0.15">
      <c r="M4113" s="123"/>
      <c r="N4113" s="129"/>
      <c r="O4113" s="129"/>
      <c r="P4113" s="130"/>
      <c r="Q4113" s="130"/>
      <c r="R4113" s="130"/>
      <c r="S4113" s="131"/>
      <c r="T4113" s="131"/>
    </row>
    <row r="4114" spans="13:20" ht="14.25" customHeight="1" x14ac:dyDescent="0.15">
      <c r="M4114" s="123"/>
      <c r="N4114" s="129"/>
      <c r="O4114" s="129"/>
      <c r="P4114" s="130"/>
      <c r="Q4114" s="130"/>
      <c r="R4114" s="130"/>
      <c r="S4114" s="131"/>
      <c r="T4114" s="131"/>
    </row>
    <row r="4115" spans="13:20" ht="14.25" customHeight="1" x14ac:dyDescent="0.15">
      <c r="M4115" s="123"/>
      <c r="N4115" s="129"/>
      <c r="O4115" s="129"/>
      <c r="P4115" s="130"/>
      <c r="Q4115" s="130"/>
      <c r="R4115" s="130"/>
      <c r="S4115" s="131"/>
      <c r="T4115" s="131"/>
    </row>
    <row r="4116" spans="13:20" ht="14.25" customHeight="1" x14ac:dyDescent="0.15">
      <c r="M4116" s="123"/>
      <c r="N4116" s="129"/>
      <c r="O4116" s="129"/>
      <c r="P4116" s="130"/>
      <c r="Q4116" s="130"/>
      <c r="R4116" s="130"/>
      <c r="S4116" s="131"/>
      <c r="T4116" s="131"/>
    </row>
    <row r="4117" spans="13:20" ht="14.25" customHeight="1" x14ac:dyDescent="0.15">
      <c r="M4117" s="123"/>
      <c r="N4117" s="129"/>
      <c r="O4117" s="129"/>
      <c r="P4117" s="130"/>
      <c r="Q4117" s="130"/>
      <c r="R4117" s="130"/>
      <c r="S4117" s="131"/>
      <c r="T4117" s="131"/>
    </row>
    <row r="4118" spans="13:20" ht="14.25" customHeight="1" x14ac:dyDescent="0.15">
      <c r="M4118" s="123"/>
      <c r="N4118" s="129"/>
      <c r="O4118" s="129"/>
      <c r="P4118" s="130"/>
      <c r="Q4118" s="130"/>
      <c r="R4118" s="130"/>
      <c r="S4118" s="131"/>
      <c r="T4118" s="131"/>
    </row>
    <row r="4119" spans="13:20" ht="14.25" customHeight="1" x14ac:dyDescent="0.15">
      <c r="M4119" s="123"/>
      <c r="N4119" s="129"/>
      <c r="O4119" s="129"/>
      <c r="P4119" s="130"/>
      <c r="Q4119" s="130"/>
      <c r="R4119" s="130"/>
      <c r="S4119" s="131"/>
      <c r="T4119" s="131"/>
    </row>
    <row r="4120" spans="13:20" ht="14.25" customHeight="1" x14ac:dyDescent="0.15">
      <c r="M4120" s="123"/>
      <c r="N4120" s="129"/>
      <c r="O4120" s="129"/>
      <c r="P4120" s="130"/>
      <c r="Q4120" s="130"/>
      <c r="R4120" s="130"/>
      <c r="S4120" s="131"/>
      <c r="T4120" s="131"/>
    </row>
    <row r="4121" spans="13:20" ht="14.25" customHeight="1" x14ac:dyDescent="0.15">
      <c r="M4121" s="123"/>
      <c r="N4121" s="129"/>
      <c r="O4121" s="129"/>
      <c r="P4121" s="130"/>
      <c r="Q4121" s="130"/>
      <c r="R4121" s="130"/>
      <c r="S4121" s="131"/>
      <c r="T4121" s="131"/>
    </row>
    <row r="4122" spans="13:20" ht="14.25" customHeight="1" x14ac:dyDescent="0.15">
      <c r="M4122" s="123"/>
      <c r="N4122" s="129"/>
      <c r="O4122" s="129"/>
      <c r="P4122" s="130"/>
      <c r="Q4122" s="130"/>
      <c r="R4122" s="130"/>
      <c r="S4122" s="131"/>
      <c r="T4122" s="131"/>
    </row>
    <row r="4123" spans="13:20" ht="14.25" customHeight="1" x14ac:dyDescent="0.15">
      <c r="M4123" s="123"/>
      <c r="N4123" s="129"/>
      <c r="O4123" s="129"/>
      <c r="P4123" s="130"/>
      <c r="Q4123" s="130"/>
      <c r="R4123" s="130"/>
      <c r="S4123" s="131"/>
      <c r="T4123" s="131"/>
    </row>
    <row r="4124" spans="13:20" ht="14.25" customHeight="1" x14ac:dyDescent="0.15">
      <c r="M4124" s="123"/>
      <c r="N4124" s="129"/>
      <c r="O4124" s="129"/>
      <c r="P4124" s="130"/>
      <c r="Q4124" s="130"/>
      <c r="R4124" s="130"/>
      <c r="S4124" s="131"/>
      <c r="T4124" s="131"/>
    </row>
    <row r="4125" spans="13:20" ht="14.25" customHeight="1" x14ac:dyDescent="0.15">
      <c r="M4125" s="123"/>
      <c r="N4125" s="129"/>
      <c r="O4125" s="129"/>
      <c r="P4125" s="130"/>
      <c r="Q4125" s="130"/>
      <c r="R4125" s="130"/>
      <c r="S4125" s="131"/>
      <c r="T4125" s="131"/>
    </row>
    <row r="4126" spans="13:20" ht="14.25" customHeight="1" x14ac:dyDescent="0.15">
      <c r="M4126" s="123"/>
      <c r="N4126" s="129"/>
      <c r="O4126" s="129"/>
      <c r="P4126" s="130"/>
      <c r="Q4126" s="130"/>
      <c r="R4126" s="130"/>
      <c r="S4126" s="131"/>
      <c r="T4126" s="131"/>
    </row>
    <row r="4127" spans="13:20" ht="14.25" customHeight="1" x14ac:dyDescent="0.15">
      <c r="M4127" s="123"/>
      <c r="N4127" s="129"/>
      <c r="O4127" s="129"/>
      <c r="P4127" s="130"/>
      <c r="Q4127" s="130"/>
      <c r="R4127" s="130"/>
      <c r="S4127" s="131"/>
      <c r="T4127" s="131"/>
    </row>
    <row r="4128" spans="13:20" ht="14.25" customHeight="1" x14ac:dyDescent="0.15">
      <c r="M4128" s="123"/>
      <c r="N4128" s="129"/>
      <c r="O4128" s="129"/>
      <c r="P4128" s="130"/>
      <c r="Q4128" s="130"/>
      <c r="R4128" s="130"/>
      <c r="S4128" s="131"/>
      <c r="T4128" s="131"/>
    </row>
    <row r="4129" spans="13:20" ht="14.25" customHeight="1" x14ac:dyDescent="0.15">
      <c r="M4129" s="123"/>
      <c r="N4129" s="129"/>
      <c r="O4129" s="129"/>
      <c r="P4129" s="130"/>
      <c r="Q4129" s="130"/>
      <c r="R4129" s="130"/>
      <c r="S4129" s="131"/>
      <c r="T4129" s="131"/>
    </row>
    <row r="4130" spans="13:20" ht="14.25" customHeight="1" x14ac:dyDescent="0.15">
      <c r="M4130" s="123"/>
      <c r="N4130" s="129"/>
      <c r="O4130" s="129"/>
      <c r="P4130" s="130"/>
      <c r="Q4130" s="130"/>
      <c r="R4130" s="130"/>
      <c r="S4130" s="131"/>
      <c r="T4130" s="131"/>
    </row>
    <row r="4131" spans="13:20" ht="14.25" customHeight="1" x14ac:dyDescent="0.15">
      <c r="M4131" s="123"/>
      <c r="N4131" s="129"/>
      <c r="O4131" s="129"/>
      <c r="P4131" s="130"/>
      <c r="Q4131" s="130"/>
      <c r="R4131" s="130"/>
      <c r="S4131" s="131"/>
      <c r="T4131" s="131"/>
    </row>
    <row r="4132" spans="13:20" ht="14.25" customHeight="1" x14ac:dyDescent="0.15">
      <c r="M4132" s="123"/>
      <c r="N4132" s="129"/>
      <c r="O4132" s="129"/>
      <c r="P4132" s="130"/>
      <c r="Q4132" s="130"/>
      <c r="R4132" s="130"/>
      <c r="S4132" s="131"/>
      <c r="T4132" s="131"/>
    </row>
    <row r="4133" spans="13:20" ht="14.25" customHeight="1" x14ac:dyDescent="0.15">
      <c r="M4133" s="123"/>
      <c r="N4133" s="129"/>
      <c r="O4133" s="129"/>
      <c r="P4133" s="130"/>
      <c r="Q4133" s="130"/>
      <c r="R4133" s="130"/>
      <c r="S4133" s="131"/>
      <c r="T4133" s="131"/>
    </row>
    <row r="4134" spans="13:20" ht="14.25" customHeight="1" x14ac:dyDescent="0.15">
      <c r="M4134" s="123"/>
      <c r="N4134" s="129"/>
      <c r="O4134" s="129"/>
      <c r="P4134" s="130"/>
      <c r="Q4134" s="130"/>
      <c r="R4134" s="130"/>
      <c r="S4134" s="131"/>
      <c r="T4134" s="131"/>
    </row>
    <row r="4135" spans="13:20" ht="14.25" customHeight="1" x14ac:dyDescent="0.15">
      <c r="M4135" s="123"/>
      <c r="N4135" s="129"/>
      <c r="O4135" s="129"/>
      <c r="P4135" s="130"/>
      <c r="Q4135" s="130"/>
      <c r="R4135" s="130"/>
      <c r="S4135" s="131"/>
      <c r="T4135" s="131"/>
    </row>
    <row r="4136" spans="13:20" ht="14.25" customHeight="1" x14ac:dyDescent="0.15">
      <c r="M4136" s="123"/>
      <c r="N4136" s="129"/>
      <c r="O4136" s="129"/>
      <c r="P4136" s="130"/>
      <c r="Q4136" s="130"/>
      <c r="R4136" s="130"/>
      <c r="S4136" s="131"/>
      <c r="T4136" s="131"/>
    </row>
    <row r="4137" spans="13:20" ht="14.25" customHeight="1" x14ac:dyDescent="0.15">
      <c r="M4137" s="123"/>
      <c r="N4137" s="129"/>
      <c r="O4137" s="129"/>
      <c r="P4137" s="130"/>
      <c r="Q4137" s="130"/>
      <c r="R4137" s="130"/>
      <c r="S4137" s="131"/>
      <c r="T4137" s="131"/>
    </row>
    <row r="4138" spans="13:20" ht="14.25" customHeight="1" x14ac:dyDescent="0.15">
      <c r="M4138" s="123"/>
      <c r="N4138" s="129"/>
      <c r="O4138" s="129"/>
      <c r="P4138" s="130"/>
      <c r="Q4138" s="130"/>
      <c r="R4138" s="130"/>
      <c r="S4138" s="131"/>
      <c r="T4138" s="131"/>
    </row>
    <row r="4139" spans="13:20" ht="14.25" customHeight="1" x14ac:dyDescent="0.15">
      <c r="M4139" s="123"/>
      <c r="N4139" s="129"/>
      <c r="O4139" s="129"/>
      <c r="P4139" s="130"/>
      <c r="Q4139" s="130"/>
      <c r="R4139" s="130"/>
      <c r="S4139" s="131"/>
      <c r="T4139" s="131"/>
    </row>
    <row r="4140" spans="13:20" ht="14.25" customHeight="1" x14ac:dyDescent="0.15">
      <c r="M4140" s="123"/>
      <c r="N4140" s="129"/>
      <c r="O4140" s="129"/>
      <c r="P4140" s="130"/>
      <c r="Q4140" s="130"/>
      <c r="R4140" s="130"/>
      <c r="S4140" s="131"/>
      <c r="T4140" s="131"/>
    </row>
    <row r="4141" spans="13:20" ht="14.25" customHeight="1" x14ac:dyDescent="0.15">
      <c r="M4141" s="123"/>
      <c r="N4141" s="129"/>
      <c r="O4141" s="129"/>
      <c r="P4141" s="130"/>
      <c r="Q4141" s="130"/>
      <c r="R4141" s="130"/>
      <c r="S4141" s="131"/>
      <c r="T4141" s="131"/>
    </row>
    <row r="4142" spans="13:20" ht="14.25" customHeight="1" x14ac:dyDescent="0.15">
      <c r="M4142" s="123"/>
      <c r="N4142" s="129"/>
      <c r="O4142" s="129"/>
      <c r="P4142" s="130"/>
      <c r="Q4142" s="130"/>
      <c r="R4142" s="130"/>
      <c r="S4142" s="131"/>
      <c r="T4142" s="131"/>
    </row>
    <row r="4143" spans="13:20" ht="14.25" customHeight="1" x14ac:dyDescent="0.15">
      <c r="M4143" s="123"/>
      <c r="N4143" s="129"/>
      <c r="O4143" s="129"/>
      <c r="P4143" s="130"/>
      <c r="Q4143" s="130"/>
      <c r="R4143" s="130"/>
      <c r="S4143" s="131"/>
      <c r="T4143" s="131"/>
    </row>
    <row r="4144" spans="13:20" ht="14.25" customHeight="1" x14ac:dyDescent="0.15">
      <c r="M4144" s="123"/>
      <c r="N4144" s="129"/>
      <c r="O4144" s="129"/>
      <c r="P4144" s="130"/>
      <c r="Q4144" s="130"/>
      <c r="R4144" s="130"/>
      <c r="S4144" s="131"/>
      <c r="T4144" s="131"/>
    </row>
    <row r="4145" spans="13:20" ht="14.25" customHeight="1" x14ac:dyDescent="0.15">
      <c r="M4145" s="123"/>
      <c r="N4145" s="129"/>
      <c r="O4145" s="129"/>
      <c r="P4145" s="130"/>
      <c r="Q4145" s="130"/>
      <c r="R4145" s="130"/>
      <c r="S4145" s="131"/>
      <c r="T4145" s="131"/>
    </row>
    <row r="4146" spans="13:20" ht="14.25" customHeight="1" x14ac:dyDescent="0.15">
      <c r="M4146" s="123"/>
      <c r="N4146" s="129"/>
      <c r="O4146" s="129"/>
      <c r="P4146" s="130"/>
      <c r="Q4146" s="130"/>
      <c r="R4146" s="130"/>
      <c r="S4146" s="131"/>
      <c r="T4146" s="131"/>
    </row>
    <row r="4147" spans="13:20" ht="14.25" customHeight="1" x14ac:dyDescent="0.15">
      <c r="M4147" s="123"/>
      <c r="N4147" s="129"/>
      <c r="O4147" s="129"/>
      <c r="P4147" s="130"/>
      <c r="Q4147" s="130"/>
      <c r="R4147" s="130"/>
      <c r="S4147" s="131"/>
      <c r="T4147" s="131"/>
    </row>
    <row r="4148" spans="13:20" ht="14.25" customHeight="1" x14ac:dyDescent="0.15">
      <c r="M4148" s="123"/>
      <c r="N4148" s="129"/>
      <c r="O4148" s="129"/>
      <c r="P4148" s="130"/>
      <c r="Q4148" s="130"/>
      <c r="R4148" s="130"/>
      <c r="S4148" s="131"/>
      <c r="T4148" s="131"/>
    </row>
    <row r="4149" spans="13:20" ht="14.25" customHeight="1" x14ac:dyDescent="0.15">
      <c r="M4149" s="123"/>
      <c r="N4149" s="129"/>
      <c r="O4149" s="129"/>
      <c r="P4149" s="130"/>
      <c r="Q4149" s="130"/>
      <c r="R4149" s="130"/>
      <c r="S4149" s="131"/>
      <c r="T4149" s="131"/>
    </row>
    <row r="4150" spans="13:20" ht="14.25" customHeight="1" x14ac:dyDescent="0.15">
      <c r="M4150" s="123"/>
      <c r="N4150" s="129"/>
      <c r="O4150" s="129"/>
      <c r="P4150" s="130"/>
      <c r="Q4150" s="130"/>
      <c r="R4150" s="130"/>
      <c r="S4150" s="131"/>
      <c r="T4150" s="131"/>
    </row>
    <row r="4151" spans="13:20" ht="14.25" customHeight="1" x14ac:dyDescent="0.15">
      <c r="M4151" s="123"/>
      <c r="N4151" s="129"/>
      <c r="O4151" s="129"/>
      <c r="P4151" s="130"/>
      <c r="Q4151" s="130"/>
      <c r="R4151" s="130"/>
      <c r="S4151" s="131"/>
      <c r="T4151" s="131"/>
    </row>
    <row r="4152" spans="13:20" ht="14.25" customHeight="1" x14ac:dyDescent="0.15">
      <c r="M4152" s="123"/>
      <c r="N4152" s="129"/>
      <c r="O4152" s="129"/>
      <c r="P4152" s="130"/>
      <c r="Q4152" s="130"/>
      <c r="R4152" s="130"/>
      <c r="S4152" s="131"/>
      <c r="T4152" s="131"/>
    </row>
    <row r="4153" spans="13:20" ht="14.25" customHeight="1" x14ac:dyDescent="0.15">
      <c r="M4153" s="123"/>
      <c r="N4153" s="129"/>
      <c r="O4153" s="129"/>
      <c r="P4153" s="130"/>
      <c r="Q4153" s="130"/>
      <c r="R4153" s="130"/>
      <c r="S4153" s="131"/>
      <c r="T4153" s="131"/>
    </row>
    <row r="4154" spans="13:20" ht="14.25" customHeight="1" x14ac:dyDescent="0.15">
      <c r="M4154" s="123"/>
      <c r="N4154" s="129"/>
      <c r="O4154" s="129"/>
      <c r="P4154" s="130"/>
      <c r="Q4154" s="130"/>
      <c r="R4154" s="130"/>
      <c r="S4154" s="131"/>
      <c r="T4154" s="131"/>
    </row>
    <row r="4155" spans="13:20" ht="14.25" customHeight="1" x14ac:dyDescent="0.15">
      <c r="M4155" s="123"/>
      <c r="N4155" s="129"/>
      <c r="O4155" s="129"/>
      <c r="P4155" s="130"/>
      <c r="Q4155" s="130"/>
      <c r="R4155" s="130"/>
      <c r="S4155" s="131"/>
      <c r="T4155" s="131"/>
    </row>
    <row r="4156" spans="13:20" ht="14.25" customHeight="1" x14ac:dyDescent="0.15">
      <c r="M4156" s="123"/>
      <c r="N4156" s="129"/>
      <c r="O4156" s="129"/>
      <c r="P4156" s="130"/>
      <c r="Q4156" s="130"/>
      <c r="R4156" s="130"/>
      <c r="S4156" s="131"/>
      <c r="T4156" s="131"/>
    </row>
    <row r="4157" spans="13:20" ht="14.25" customHeight="1" x14ac:dyDescent="0.15">
      <c r="M4157" s="123"/>
      <c r="N4157" s="129"/>
      <c r="O4157" s="129"/>
      <c r="P4157" s="130"/>
      <c r="Q4157" s="130"/>
      <c r="R4157" s="130"/>
      <c r="S4157" s="131"/>
      <c r="T4157" s="131"/>
    </row>
    <row r="4158" spans="13:20" ht="14.25" customHeight="1" x14ac:dyDescent="0.15">
      <c r="M4158" s="123"/>
      <c r="N4158" s="129"/>
      <c r="O4158" s="129"/>
      <c r="P4158" s="130"/>
      <c r="Q4158" s="130"/>
      <c r="R4158" s="130"/>
      <c r="S4158" s="131"/>
      <c r="T4158" s="131"/>
    </row>
    <row r="4159" spans="13:20" ht="14.25" customHeight="1" x14ac:dyDescent="0.15">
      <c r="M4159" s="123"/>
      <c r="N4159" s="129"/>
      <c r="O4159" s="129"/>
      <c r="P4159" s="130"/>
      <c r="Q4159" s="130"/>
      <c r="R4159" s="130"/>
      <c r="S4159" s="131"/>
      <c r="T4159" s="131"/>
    </row>
    <row r="4160" spans="13:20" ht="14.25" customHeight="1" x14ac:dyDescent="0.15">
      <c r="M4160" s="123"/>
      <c r="N4160" s="129"/>
      <c r="O4160" s="129"/>
      <c r="P4160" s="130"/>
      <c r="Q4160" s="130"/>
      <c r="R4160" s="130"/>
      <c r="S4160" s="131"/>
      <c r="T4160" s="131"/>
    </row>
    <row r="4161" spans="13:20" ht="14.25" customHeight="1" x14ac:dyDescent="0.15">
      <c r="M4161" s="123"/>
      <c r="N4161" s="129"/>
      <c r="O4161" s="129"/>
      <c r="P4161" s="130"/>
      <c r="Q4161" s="130"/>
      <c r="R4161" s="130"/>
      <c r="S4161" s="131"/>
      <c r="T4161" s="131"/>
    </row>
    <row r="4162" spans="13:20" ht="14.25" customHeight="1" x14ac:dyDescent="0.15">
      <c r="M4162" s="123"/>
      <c r="N4162" s="129"/>
      <c r="O4162" s="129"/>
      <c r="P4162" s="130"/>
      <c r="Q4162" s="130"/>
      <c r="R4162" s="130"/>
      <c r="S4162" s="131"/>
      <c r="T4162" s="131"/>
    </row>
    <row r="4163" spans="13:20" ht="14.25" customHeight="1" x14ac:dyDescent="0.15">
      <c r="M4163" s="123"/>
      <c r="N4163" s="129"/>
      <c r="O4163" s="129"/>
      <c r="P4163" s="130"/>
      <c r="Q4163" s="130"/>
      <c r="R4163" s="130"/>
      <c r="S4163" s="131"/>
      <c r="T4163" s="131"/>
    </row>
    <row r="4164" spans="13:20" ht="14.25" customHeight="1" x14ac:dyDescent="0.15">
      <c r="M4164" s="123"/>
      <c r="N4164" s="129"/>
      <c r="O4164" s="129"/>
      <c r="P4164" s="130"/>
      <c r="Q4164" s="130"/>
      <c r="R4164" s="130"/>
      <c r="S4164" s="131"/>
      <c r="T4164" s="131"/>
    </row>
    <row r="4165" spans="13:20" ht="14.25" customHeight="1" x14ac:dyDescent="0.15">
      <c r="M4165" s="123"/>
      <c r="N4165" s="129"/>
      <c r="O4165" s="129"/>
      <c r="P4165" s="130"/>
      <c r="Q4165" s="130"/>
      <c r="R4165" s="130"/>
      <c r="S4165" s="131"/>
      <c r="T4165" s="131"/>
    </row>
    <row r="4166" spans="13:20" ht="14.25" customHeight="1" x14ac:dyDescent="0.15">
      <c r="M4166" s="123"/>
      <c r="N4166" s="129"/>
      <c r="O4166" s="129"/>
      <c r="P4166" s="130"/>
      <c r="Q4166" s="130"/>
      <c r="R4166" s="130"/>
      <c r="S4166" s="131"/>
      <c r="T4166" s="131"/>
    </row>
    <row r="4167" spans="13:20" ht="14.25" customHeight="1" x14ac:dyDescent="0.15">
      <c r="M4167" s="123"/>
      <c r="N4167" s="129"/>
      <c r="O4167" s="129"/>
      <c r="P4167" s="130"/>
      <c r="Q4167" s="130"/>
      <c r="R4167" s="130"/>
      <c r="S4167" s="131"/>
      <c r="T4167" s="131"/>
    </row>
    <row r="4168" spans="13:20" ht="14.25" customHeight="1" x14ac:dyDescent="0.15">
      <c r="M4168" s="123"/>
      <c r="N4168" s="129"/>
      <c r="O4168" s="129"/>
      <c r="P4168" s="130"/>
      <c r="Q4168" s="130"/>
      <c r="R4168" s="130"/>
      <c r="S4168" s="131"/>
      <c r="T4168" s="131"/>
    </row>
    <row r="4169" spans="13:20" ht="14.25" customHeight="1" x14ac:dyDescent="0.15">
      <c r="M4169" s="123"/>
      <c r="N4169" s="129"/>
      <c r="O4169" s="129"/>
      <c r="P4169" s="130"/>
      <c r="Q4169" s="130"/>
      <c r="R4169" s="130"/>
      <c r="S4169" s="131"/>
      <c r="T4169" s="131"/>
    </row>
    <row r="4170" spans="13:20" ht="14.25" customHeight="1" x14ac:dyDescent="0.15">
      <c r="M4170" s="123"/>
      <c r="N4170" s="129"/>
      <c r="O4170" s="129"/>
      <c r="P4170" s="130"/>
      <c r="Q4170" s="130"/>
      <c r="R4170" s="130"/>
      <c r="S4170" s="131"/>
      <c r="T4170" s="131"/>
    </row>
    <row r="4171" spans="13:20" ht="14.25" customHeight="1" x14ac:dyDescent="0.15">
      <c r="M4171" s="123"/>
      <c r="N4171" s="129"/>
      <c r="O4171" s="129"/>
      <c r="P4171" s="130"/>
      <c r="Q4171" s="130"/>
      <c r="R4171" s="130"/>
      <c r="S4171" s="131"/>
      <c r="T4171" s="131"/>
    </row>
    <row r="4172" spans="13:20" ht="14.25" customHeight="1" x14ac:dyDescent="0.15">
      <c r="M4172" s="123"/>
      <c r="N4172" s="129"/>
      <c r="O4172" s="129"/>
      <c r="P4172" s="130"/>
      <c r="Q4172" s="130"/>
      <c r="R4172" s="130"/>
      <c r="S4172" s="131"/>
      <c r="T4172" s="131"/>
    </row>
    <row r="4173" spans="13:20" ht="14.25" customHeight="1" x14ac:dyDescent="0.15">
      <c r="M4173" s="123"/>
      <c r="N4173" s="129"/>
      <c r="O4173" s="129"/>
      <c r="P4173" s="130"/>
      <c r="Q4173" s="130"/>
      <c r="R4173" s="130"/>
      <c r="S4173" s="131"/>
      <c r="T4173" s="131"/>
    </row>
    <row r="4174" spans="13:20" ht="14.25" customHeight="1" x14ac:dyDescent="0.15">
      <c r="M4174" s="123"/>
      <c r="N4174" s="129"/>
      <c r="O4174" s="129"/>
      <c r="P4174" s="130"/>
      <c r="Q4174" s="130"/>
      <c r="R4174" s="130"/>
      <c r="S4174" s="131"/>
      <c r="T4174" s="131"/>
    </row>
    <row r="4175" spans="13:20" ht="14.25" customHeight="1" x14ac:dyDescent="0.15">
      <c r="M4175" s="123"/>
      <c r="N4175" s="129"/>
      <c r="O4175" s="129"/>
      <c r="P4175" s="130"/>
      <c r="Q4175" s="130"/>
      <c r="R4175" s="130"/>
      <c r="S4175" s="131"/>
      <c r="T4175" s="131"/>
    </row>
    <row r="4176" spans="13:20" ht="14.25" customHeight="1" x14ac:dyDescent="0.15">
      <c r="M4176" s="123"/>
      <c r="N4176" s="129"/>
      <c r="O4176" s="129"/>
      <c r="P4176" s="130"/>
      <c r="Q4176" s="130"/>
      <c r="R4176" s="130"/>
      <c r="S4176" s="131"/>
      <c r="T4176" s="131"/>
    </row>
    <row r="4177" spans="13:20" ht="14.25" customHeight="1" x14ac:dyDescent="0.15">
      <c r="M4177" s="123"/>
      <c r="N4177" s="129"/>
      <c r="O4177" s="129"/>
      <c r="P4177" s="130"/>
      <c r="Q4177" s="130"/>
      <c r="R4177" s="130"/>
      <c r="S4177" s="131"/>
      <c r="T4177" s="131"/>
    </row>
    <row r="4178" spans="13:20" ht="14.25" customHeight="1" x14ac:dyDescent="0.15">
      <c r="M4178" s="123"/>
      <c r="N4178" s="129"/>
      <c r="O4178" s="129"/>
      <c r="P4178" s="130"/>
      <c r="Q4178" s="130"/>
      <c r="R4178" s="130"/>
      <c r="S4178" s="131"/>
      <c r="T4178" s="131"/>
    </row>
    <row r="4179" spans="13:20" ht="14.25" customHeight="1" x14ac:dyDescent="0.15">
      <c r="M4179" s="123"/>
      <c r="N4179" s="129"/>
      <c r="O4179" s="129"/>
      <c r="P4179" s="130"/>
      <c r="Q4179" s="130"/>
      <c r="R4179" s="130"/>
      <c r="S4179" s="131"/>
      <c r="T4179" s="131"/>
    </row>
    <row r="4180" spans="13:20" ht="14.25" customHeight="1" x14ac:dyDescent="0.15">
      <c r="M4180" s="123"/>
      <c r="N4180" s="129"/>
      <c r="O4180" s="129"/>
      <c r="P4180" s="130"/>
      <c r="Q4180" s="130"/>
      <c r="R4180" s="130"/>
      <c r="S4180" s="131"/>
      <c r="T4180" s="131"/>
    </row>
    <row r="4181" spans="13:20" ht="14.25" customHeight="1" x14ac:dyDescent="0.15">
      <c r="M4181" s="123"/>
      <c r="N4181" s="129"/>
      <c r="O4181" s="129"/>
      <c r="P4181" s="130"/>
      <c r="Q4181" s="130"/>
      <c r="R4181" s="130"/>
      <c r="S4181" s="131"/>
      <c r="T4181" s="131"/>
    </row>
    <row r="4182" spans="13:20" ht="14.25" customHeight="1" x14ac:dyDescent="0.15">
      <c r="M4182" s="123"/>
      <c r="N4182" s="129"/>
      <c r="O4182" s="129"/>
      <c r="P4182" s="130"/>
      <c r="Q4182" s="130"/>
      <c r="R4182" s="130"/>
      <c r="S4182" s="131"/>
      <c r="T4182" s="131"/>
    </row>
    <row r="4183" spans="13:20" ht="14.25" customHeight="1" x14ac:dyDescent="0.15">
      <c r="M4183" s="123"/>
      <c r="N4183" s="129"/>
      <c r="O4183" s="129"/>
      <c r="P4183" s="130"/>
      <c r="Q4183" s="130"/>
      <c r="R4183" s="130"/>
      <c r="S4183" s="131"/>
      <c r="T4183" s="131"/>
    </row>
    <row r="4184" spans="13:20" ht="14.25" customHeight="1" x14ac:dyDescent="0.15">
      <c r="M4184" s="123"/>
      <c r="N4184" s="129"/>
      <c r="O4184" s="129"/>
      <c r="P4184" s="130"/>
      <c r="Q4184" s="130"/>
      <c r="R4184" s="130"/>
      <c r="S4184" s="131"/>
      <c r="T4184" s="131"/>
    </row>
    <row r="4185" spans="13:20" ht="14.25" customHeight="1" x14ac:dyDescent="0.15">
      <c r="M4185" s="123"/>
      <c r="N4185" s="129"/>
      <c r="O4185" s="129"/>
      <c r="P4185" s="130"/>
      <c r="Q4185" s="130"/>
      <c r="R4185" s="130"/>
      <c r="S4185" s="131"/>
      <c r="T4185" s="131"/>
    </row>
    <row r="4186" spans="13:20" ht="14.25" customHeight="1" x14ac:dyDescent="0.15">
      <c r="M4186" s="123"/>
      <c r="N4186" s="129"/>
      <c r="O4186" s="129"/>
      <c r="P4186" s="130"/>
      <c r="Q4186" s="130"/>
      <c r="R4186" s="130"/>
      <c r="S4186" s="131"/>
      <c r="T4186" s="131"/>
    </row>
    <row r="4187" spans="13:20" ht="14.25" customHeight="1" x14ac:dyDescent="0.15">
      <c r="M4187" s="123"/>
      <c r="N4187" s="129"/>
      <c r="O4187" s="129"/>
      <c r="P4187" s="130"/>
      <c r="Q4187" s="130"/>
      <c r="R4187" s="130"/>
      <c r="S4187" s="131"/>
      <c r="T4187" s="131"/>
    </row>
    <row r="4188" spans="13:20" ht="14.25" customHeight="1" x14ac:dyDescent="0.15">
      <c r="M4188" s="123"/>
      <c r="N4188" s="129"/>
      <c r="O4188" s="129"/>
      <c r="P4188" s="130"/>
      <c r="Q4188" s="130"/>
      <c r="R4188" s="130"/>
      <c r="S4188" s="131"/>
      <c r="T4188" s="131"/>
    </row>
    <row r="4189" spans="13:20" ht="14.25" customHeight="1" x14ac:dyDescent="0.15">
      <c r="M4189" s="123"/>
      <c r="N4189" s="129"/>
      <c r="O4189" s="129"/>
      <c r="P4189" s="130"/>
      <c r="Q4189" s="130"/>
      <c r="R4189" s="130"/>
      <c r="S4189" s="131"/>
      <c r="T4189" s="131"/>
    </row>
    <row r="4190" spans="13:20" ht="14.25" customHeight="1" x14ac:dyDescent="0.15">
      <c r="M4190" s="123"/>
      <c r="N4190" s="129"/>
      <c r="O4190" s="129"/>
      <c r="P4190" s="130"/>
      <c r="Q4190" s="130"/>
      <c r="R4190" s="130"/>
      <c r="S4190" s="131"/>
      <c r="T4190" s="131"/>
    </row>
    <row r="4191" spans="13:20" ht="14.25" customHeight="1" x14ac:dyDescent="0.15">
      <c r="M4191" s="123"/>
      <c r="N4191" s="129"/>
      <c r="O4191" s="129"/>
      <c r="P4191" s="130"/>
      <c r="Q4191" s="130"/>
      <c r="R4191" s="130"/>
      <c r="S4191" s="131"/>
      <c r="T4191" s="131"/>
    </row>
    <row r="4192" spans="13:20" ht="14.25" customHeight="1" x14ac:dyDescent="0.15">
      <c r="M4192" s="123"/>
      <c r="N4192" s="129"/>
      <c r="O4192" s="129"/>
      <c r="P4192" s="130"/>
      <c r="Q4192" s="130"/>
      <c r="R4192" s="130"/>
      <c r="S4192" s="131"/>
      <c r="T4192" s="131"/>
    </row>
    <row r="4193" spans="13:20" ht="14.25" customHeight="1" x14ac:dyDescent="0.15">
      <c r="M4193" s="123"/>
      <c r="N4193" s="129"/>
      <c r="O4193" s="129"/>
      <c r="P4193" s="130"/>
      <c r="Q4193" s="130"/>
      <c r="R4193" s="130"/>
      <c r="S4193" s="131"/>
      <c r="T4193" s="131"/>
    </row>
    <row r="4194" spans="13:20" ht="14.25" customHeight="1" x14ac:dyDescent="0.15">
      <c r="M4194" s="123"/>
      <c r="N4194" s="129"/>
      <c r="O4194" s="129"/>
      <c r="P4194" s="130"/>
      <c r="Q4194" s="130"/>
      <c r="R4194" s="130"/>
      <c r="S4194" s="131"/>
      <c r="T4194" s="131"/>
    </row>
    <row r="4195" spans="13:20" ht="14.25" customHeight="1" x14ac:dyDescent="0.15">
      <c r="M4195" s="123"/>
      <c r="N4195" s="129"/>
      <c r="O4195" s="129"/>
      <c r="P4195" s="130"/>
      <c r="Q4195" s="130"/>
      <c r="R4195" s="130"/>
      <c r="S4195" s="131"/>
      <c r="T4195" s="131"/>
    </row>
    <row r="4196" spans="13:20" ht="14.25" customHeight="1" x14ac:dyDescent="0.15">
      <c r="M4196" s="123"/>
      <c r="N4196" s="129"/>
      <c r="O4196" s="129"/>
      <c r="P4196" s="130"/>
      <c r="Q4196" s="130"/>
      <c r="R4196" s="130"/>
      <c r="S4196" s="131"/>
      <c r="T4196" s="131"/>
    </row>
    <row r="4197" spans="13:20" ht="14.25" customHeight="1" x14ac:dyDescent="0.15">
      <c r="M4197" s="123"/>
      <c r="N4197" s="129"/>
      <c r="O4197" s="129"/>
      <c r="P4197" s="130"/>
      <c r="Q4197" s="130"/>
      <c r="R4197" s="130"/>
      <c r="S4197" s="131"/>
      <c r="T4197" s="131"/>
    </row>
    <row r="4198" spans="13:20" ht="14.25" customHeight="1" x14ac:dyDescent="0.15">
      <c r="M4198" s="123"/>
      <c r="N4198" s="129"/>
      <c r="O4198" s="129"/>
      <c r="P4198" s="130"/>
      <c r="Q4198" s="130"/>
      <c r="R4198" s="130"/>
      <c r="S4198" s="131"/>
      <c r="T4198" s="131"/>
    </row>
    <row r="4199" spans="13:20" ht="14.25" customHeight="1" x14ac:dyDescent="0.15">
      <c r="M4199" s="123"/>
      <c r="N4199" s="129"/>
      <c r="O4199" s="129"/>
      <c r="P4199" s="130"/>
      <c r="Q4199" s="130"/>
      <c r="R4199" s="130"/>
      <c r="S4199" s="131"/>
      <c r="T4199" s="131"/>
    </row>
    <row r="4200" spans="13:20" ht="14.25" customHeight="1" x14ac:dyDescent="0.15">
      <c r="M4200" s="123"/>
      <c r="N4200" s="129"/>
      <c r="O4200" s="129"/>
      <c r="P4200" s="130"/>
      <c r="Q4200" s="130"/>
      <c r="R4200" s="130"/>
      <c r="S4200" s="131"/>
      <c r="T4200" s="131"/>
    </row>
    <row r="4201" spans="13:20" ht="14.25" customHeight="1" x14ac:dyDescent="0.15">
      <c r="M4201" s="123"/>
      <c r="N4201" s="129"/>
      <c r="O4201" s="129"/>
      <c r="P4201" s="130"/>
      <c r="Q4201" s="130"/>
      <c r="R4201" s="130"/>
      <c r="S4201" s="131"/>
      <c r="T4201" s="131"/>
    </row>
    <row r="4202" spans="13:20" ht="14.25" customHeight="1" x14ac:dyDescent="0.15">
      <c r="M4202" s="123"/>
      <c r="N4202" s="129"/>
      <c r="O4202" s="129"/>
      <c r="P4202" s="130"/>
      <c r="Q4202" s="130"/>
      <c r="R4202" s="130"/>
      <c r="S4202" s="131"/>
      <c r="T4202" s="131"/>
    </row>
    <row r="4203" spans="13:20" ht="14.25" customHeight="1" x14ac:dyDescent="0.15">
      <c r="M4203" s="123"/>
      <c r="N4203" s="129"/>
      <c r="O4203" s="129"/>
      <c r="P4203" s="130"/>
      <c r="Q4203" s="130"/>
      <c r="R4203" s="130"/>
      <c r="S4203" s="131"/>
      <c r="T4203" s="131"/>
    </row>
    <row r="4204" spans="13:20" ht="14.25" customHeight="1" x14ac:dyDescent="0.15">
      <c r="M4204" s="123"/>
      <c r="N4204" s="129"/>
      <c r="O4204" s="129"/>
      <c r="P4204" s="130"/>
      <c r="Q4204" s="130"/>
      <c r="R4204" s="130"/>
      <c r="S4204" s="131"/>
      <c r="T4204" s="131"/>
    </row>
    <row r="4205" spans="13:20" ht="14.25" customHeight="1" x14ac:dyDescent="0.15">
      <c r="M4205" s="123"/>
      <c r="N4205" s="129"/>
      <c r="O4205" s="129"/>
      <c r="P4205" s="130"/>
      <c r="Q4205" s="130"/>
      <c r="R4205" s="130"/>
      <c r="S4205" s="131"/>
      <c r="T4205" s="131"/>
    </row>
    <row r="4206" spans="13:20" ht="14.25" customHeight="1" x14ac:dyDescent="0.15">
      <c r="M4206" s="123"/>
      <c r="N4206" s="129"/>
      <c r="O4206" s="129"/>
      <c r="P4206" s="130"/>
      <c r="Q4206" s="130"/>
      <c r="R4206" s="130"/>
      <c r="S4206" s="131"/>
      <c r="T4206" s="131"/>
    </row>
    <row r="4207" spans="13:20" ht="14.25" customHeight="1" x14ac:dyDescent="0.15">
      <c r="M4207" s="123"/>
      <c r="N4207" s="129"/>
      <c r="O4207" s="129"/>
      <c r="P4207" s="130"/>
      <c r="Q4207" s="130"/>
      <c r="R4207" s="130"/>
      <c r="S4207" s="131"/>
      <c r="T4207" s="131"/>
    </row>
    <row r="4208" spans="13:20" ht="14.25" customHeight="1" x14ac:dyDescent="0.15">
      <c r="M4208" s="123"/>
      <c r="N4208" s="129"/>
      <c r="O4208" s="129"/>
      <c r="P4208" s="130"/>
      <c r="Q4208" s="130"/>
      <c r="R4208" s="130"/>
      <c r="S4208" s="131"/>
      <c r="T4208" s="131"/>
    </row>
    <row r="4209" spans="13:20" ht="14.25" customHeight="1" x14ac:dyDescent="0.15">
      <c r="M4209" s="123"/>
      <c r="N4209" s="129"/>
      <c r="O4209" s="129"/>
      <c r="P4209" s="130"/>
      <c r="Q4209" s="130"/>
      <c r="R4209" s="130"/>
      <c r="S4209" s="131"/>
      <c r="T4209" s="131"/>
    </row>
    <row r="4210" spans="13:20" ht="14.25" customHeight="1" x14ac:dyDescent="0.15">
      <c r="M4210" s="123"/>
      <c r="N4210" s="129"/>
      <c r="O4210" s="129"/>
      <c r="P4210" s="130"/>
      <c r="Q4210" s="130"/>
      <c r="R4210" s="130"/>
      <c r="S4210" s="131"/>
      <c r="T4210" s="131"/>
    </row>
    <row r="4211" spans="13:20" ht="14.25" customHeight="1" x14ac:dyDescent="0.15">
      <c r="M4211" s="123"/>
      <c r="N4211" s="129"/>
      <c r="O4211" s="129"/>
      <c r="P4211" s="130"/>
      <c r="Q4211" s="130"/>
      <c r="R4211" s="130"/>
      <c r="S4211" s="131"/>
      <c r="T4211" s="131"/>
    </row>
    <row r="4212" spans="13:20" ht="14.25" customHeight="1" x14ac:dyDescent="0.15">
      <c r="M4212" s="123"/>
      <c r="N4212" s="129"/>
      <c r="O4212" s="129"/>
      <c r="P4212" s="130"/>
      <c r="Q4212" s="130"/>
      <c r="R4212" s="130"/>
      <c r="S4212" s="131"/>
      <c r="T4212" s="131"/>
    </row>
    <row r="4213" spans="13:20" ht="14.25" customHeight="1" x14ac:dyDescent="0.15">
      <c r="M4213" s="123"/>
      <c r="N4213" s="129"/>
      <c r="O4213" s="129"/>
      <c r="P4213" s="130"/>
      <c r="Q4213" s="130"/>
      <c r="R4213" s="130"/>
      <c r="S4213" s="131"/>
      <c r="T4213" s="131"/>
    </row>
    <row r="4214" spans="13:20" ht="14.25" customHeight="1" x14ac:dyDescent="0.15">
      <c r="M4214" s="123"/>
      <c r="N4214" s="129"/>
      <c r="O4214" s="129"/>
      <c r="P4214" s="130"/>
      <c r="Q4214" s="130"/>
      <c r="R4214" s="130"/>
      <c r="S4214" s="131"/>
      <c r="T4214" s="131"/>
    </row>
    <row r="4215" spans="13:20" ht="14.25" customHeight="1" x14ac:dyDescent="0.15">
      <c r="M4215" s="123"/>
      <c r="N4215" s="129"/>
      <c r="O4215" s="129"/>
      <c r="P4215" s="130"/>
      <c r="Q4215" s="130"/>
      <c r="R4215" s="130"/>
      <c r="S4215" s="131"/>
      <c r="T4215" s="131"/>
    </row>
    <row r="4216" spans="13:20" ht="14.25" customHeight="1" x14ac:dyDescent="0.15">
      <c r="M4216" s="123"/>
      <c r="N4216" s="129"/>
      <c r="O4216" s="129"/>
      <c r="P4216" s="130"/>
      <c r="Q4216" s="130"/>
      <c r="R4216" s="130"/>
      <c r="S4216" s="131"/>
      <c r="T4216" s="131"/>
    </row>
    <row r="4217" spans="13:20" ht="14.25" customHeight="1" x14ac:dyDescent="0.15">
      <c r="M4217" s="123"/>
      <c r="N4217" s="129"/>
      <c r="O4217" s="129"/>
      <c r="P4217" s="130"/>
      <c r="Q4217" s="130"/>
      <c r="R4217" s="130"/>
      <c r="S4217" s="131"/>
      <c r="T4217" s="131"/>
    </row>
    <row r="4218" spans="13:20" ht="14.25" customHeight="1" x14ac:dyDescent="0.15">
      <c r="M4218" s="123"/>
      <c r="N4218" s="129"/>
      <c r="O4218" s="129"/>
      <c r="P4218" s="130"/>
      <c r="Q4218" s="130"/>
      <c r="R4218" s="130"/>
      <c r="S4218" s="131"/>
      <c r="T4218" s="131"/>
    </row>
    <row r="4219" spans="13:20" ht="14.25" customHeight="1" x14ac:dyDescent="0.15">
      <c r="M4219" s="123"/>
      <c r="N4219" s="129"/>
      <c r="O4219" s="129"/>
      <c r="P4219" s="130"/>
      <c r="Q4219" s="130"/>
      <c r="R4219" s="130"/>
      <c r="S4219" s="131"/>
      <c r="T4219" s="131"/>
    </row>
    <row r="4220" spans="13:20" ht="14.25" customHeight="1" x14ac:dyDescent="0.15">
      <c r="M4220" s="123"/>
      <c r="N4220" s="129"/>
      <c r="O4220" s="129"/>
      <c r="P4220" s="130"/>
      <c r="Q4220" s="130"/>
      <c r="R4220" s="130"/>
      <c r="S4220" s="131"/>
      <c r="T4220" s="131"/>
    </row>
    <row r="4221" spans="13:20" ht="14.25" customHeight="1" x14ac:dyDescent="0.15">
      <c r="M4221" s="123"/>
      <c r="N4221" s="129"/>
      <c r="O4221" s="129"/>
      <c r="P4221" s="130"/>
      <c r="Q4221" s="130"/>
      <c r="R4221" s="130"/>
      <c r="S4221" s="131"/>
      <c r="T4221" s="131"/>
    </row>
    <row r="4222" spans="13:20" ht="14.25" customHeight="1" x14ac:dyDescent="0.15">
      <c r="M4222" s="123"/>
      <c r="N4222" s="129"/>
      <c r="O4222" s="129"/>
      <c r="P4222" s="130"/>
      <c r="Q4222" s="130"/>
      <c r="R4222" s="130"/>
      <c r="S4222" s="131"/>
      <c r="T4222" s="131"/>
    </row>
    <row r="4223" spans="13:20" ht="14.25" customHeight="1" x14ac:dyDescent="0.15">
      <c r="M4223" s="123"/>
      <c r="N4223" s="129"/>
      <c r="O4223" s="129"/>
      <c r="P4223" s="130"/>
      <c r="Q4223" s="130"/>
      <c r="R4223" s="130"/>
      <c r="S4223" s="131"/>
      <c r="T4223" s="131"/>
    </row>
    <row r="4224" spans="13:20" ht="14.25" customHeight="1" x14ac:dyDescent="0.15">
      <c r="M4224" s="123"/>
      <c r="N4224" s="129"/>
      <c r="O4224" s="129"/>
      <c r="P4224" s="130"/>
      <c r="Q4224" s="130"/>
      <c r="R4224" s="130"/>
      <c r="S4224" s="131"/>
      <c r="T4224" s="131"/>
    </row>
    <row r="4225" spans="13:20" ht="14.25" customHeight="1" x14ac:dyDescent="0.15">
      <c r="M4225" s="123"/>
      <c r="N4225" s="129"/>
      <c r="O4225" s="129"/>
      <c r="P4225" s="130"/>
      <c r="Q4225" s="130"/>
      <c r="R4225" s="130"/>
      <c r="S4225" s="131"/>
      <c r="T4225" s="131"/>
    </row>
    <row r="4226" spans="13:20" ht="14.25" customHeight="1" x14ac:dyDescent="0.15">
      <c r="M4226" s="123"/>
      <c r="N4226" s="129"/>
      <c r="O4226" s="129"/>
      <c r="P4226" s="130"/>
      <c r="Q4226" s="130"/>
      <c r="R4226" s="130"/>
      <c r="S4226" s="131"/>
      <c r="T4226" s="131"/>
    </row>
    <row r="4227" spans="13:20" ht="14.25" customHeight="1" x14ac:dyDescent="0.15">
      <c r="M4227" s="123"/>
      <c r="N4227" s="129"/>
      <c r="O4227" s="129"/>
      <c r="P4227" s="130"/>
      <c r="Q4227" s="130"/>
      <c r="R4227" s="130"/>
      <c r="S4227" s="131"/>
      <c r="T4227" s="131"/>
    </row>
    <row r="4228" spans="13:20" ht="14.25" customHeight="1" x14ac:dyDescent="0.15">
      <c r="M4228" s="123"/>
      <c r="N4228" s="129"/>
      <c r="O4228" s="129"/>
      <c r="P4228" s="130"/>
      <c r="Q4228" s="130"/>
      <c r="R4228" s="130"/>
      <c r="S4228" s="131"/>
      <c r="T4228" s="131"/>
    </row>
    <row r="4229" spans="13:20" ht="14.25" customHeight="1" x14ac:dyDescent="0.15">
      <c r="M4229" s="123"/>
      <c r="N4229" s="129"/>
      <c r="O4229" s="129"/>
      <c r="P4229" s="130"/>
      <c r="Q4229" s="130"/>
      <c r="R4229" s="130"/>
      <c r="S4229" s="131"/>
      <c r="T4229" s="131"/>
    </row>
    <row r="4230" spans="13:20" ht="14.25" customHeight="1" x14ac:dyDescent="0.15">
      <c r="M4230" s="123"/>
      <c r="N4230" s="129"/>
      <c r="O4230" s="129"/>
      <c r="P4230" s="130"/>
      <c r="Q4230" s="130"/>
      <c r="R4230" s="130"/>
      <c r="S4230" s="131"/>
      <c r="T4230" s="131"/>
    </row>
    <row r="4231" spans="13:20" ht="14.25" customHeight="1" x14ac:dyDescent="0.15">
      <c r="M4231" s="123"/>
      <c r="N4231" s="129"/>
      <c r="O4231" s="129"/>
      <c r="P4231" s="130"/>
      <c r="Q4231" s="130"/>
      <c r="R4231" s="130"/>
      <c r="S4231" s="131"/>
      <c r="T4231" s="131"/>
    </row>
    <row r="4232" spans="13:20" ht="14.25" customHeight="1" x14ac:dyDescent="0.15">
      <c r="M4232" s="123"/>
      <c r="N4232" s="129"/>
      <c r="O4232" s="129"/>
      <c r="P4232" s="130"/>
      <c r="Q4232" s="130"/>
      <c r="R4232" s="130"/>
      <c r="S4232" s="131"/>
      <c r="T4232" s="131"/>
    </row>
    <row r="4233" spans="13:20" ht="14.25" customHeight="1" x14ac:dyDescent="0.15">
      <c r="M4233" s="123"/>
      <c r="N4233" s="129"/>
      <c r="O4233" s="129"/>
      <c r="P4233" s="130"/>
      <c r="Q4233" s="130"/>
      <c r="R4233" s="130"/>
      <c r="S4233" s="131"/>
      <c r="T4233" s="131"/>
    </row>
    <row r="4234" spans="13:20" ht="14.25" customHeight="1" x14ac:dyDescent="0.15">
      <c r="M4234" s="123"/>
      <c r="N4234" s="129"/>
      <c r="O4234" s="129"/>
      <c r="P4234" s="130"/>
      <c r="Q4234" s="130"/>
      <c r="R4234" s="130"/>
      <c r="S4234" s="131"/>
      <c r="T4234" s="131"/>
    </row>
    <row r="4235" spans="13:20" ht="14.25" customHeight="1" x14ac:dyDescent="0.15">
      <c r="M4235" s="123"/>
      <c r="N4235" s="129"/>
      <c r="O4235" s="129"/>
      <c r="P4235" s="130"/>
      <c r="Q4235" s="130"/>
      <c r="R4235" s="130"/>
      <c r="S4235" s="131"/>
      <c r="T4235" s="131"/>
    </row>
    <row r="4236" spans="13:20" ht="14.25" customHeight="1" x14ac:dyDescent="0.15">
      <c r="M4236" s="123"/>
      <c r="N4236" s="129"/>
      <c r="O4236" s="129"/>
      <c r="P4236" s="130"/>
      <c r="Q4236" s="130"/>
      <c r="R4236" s="130"/>
      <c r="S4236" s="131"/>
      <c r="T4236" s="131"/>
    </row>
    <row r="4237" spans="13:20" ht="14.25" customHeight="1" x14ac:dyDescent="0.15">
      <c r="M4237" s="123"/>
      <c r="N4237" s="129"/>
      <c r="O4237" s="129"/>
      <c r="P4237" s="130"/>
      <c r="Q4237" s="130"/>
      <c r="R4237" s="130"/>
      <c r="S4237" s="131"/>
      <c r="T4237" s="131"/>
    </row>
    <row r="4238" spans="13:20" ht="14.25" customHeight="1" x14ac:dyDescent="0.15">
      <c r="M4238" s="123"/>
      <c r="N4238" s="129"/>
      <c r="O4238" s="129"/>
      <c r="P4238" s="130"/>
      <c r="Q4238" s="130"/>
      <c r="R4238" s="130"/>
      <c r="S4238" s="131"/>
      <c r="T4238" s="131"/>
    </row>
    <row r="4239" spans="13:20" ht="14.25" customHeight="1" x14ac:dyDescent="0.15">
      <c r="M4239" s="123"/>
      <c r="N4239" s="129"/>
      <c r="O4239" s="129"/>
      <c r="P4239" s="130"/>
      <c r="Q4239" s="130"/>
      <c r="R4239" s="130"/>
      <c r="S4239" s="131"/>
      <c r="T4239" s="131"/>
    </row>
    <row r="4240" spans="13:20" ht="14.25" customHeight="1" x14ac:dyDescent="0.15">
      <c r="M4240" s="123"/>
      <c r="N4240" s="129"/>
      <c r="O4240" s="129"/>
      <c r="P4240" s="130"/>
      <c r="Q4240" s="130"/>
      <c r="R4240" s="130"/>
      <c r="S4240" s="131"/>
      <c r="T4240" s="131"/>
    </row>
    <row r="4241" spans="13:20" ht="14.25" customHeight="1" x14ac:dyDescent="0.15">
      <c r="M4241" s="123"/>
      <c r="N4241" s="129"/>
      <c r="O4241" s="129"/>
      <c r="P4241" s="130"/>
      <c r="Q4241" s="130"/>
      <c r="R4241" s="130"/>
      <c r="S4241" s="131"/>
      <c r="T4241" s="131"/>
    </row>
    <row r="4242" spans="13:20" ht="14.25" customHeight="1" x14ac:dyDescent="0.15">
      <c r="M4242" s="123"/>
      <c r="N4242" s="129"/>
      <c r="O4242" s="129"/>
      <c r="P4242" s="130"/>
      <c r="Q4242" s="130"/>
      <c r="R4242" s="130"/>
      <c r="S4242" s="131"/>
      <c r="T4242" s="131"/>
    </row>
    <row r="4243" spans="13:20" ht="14.25" customHeight="1" x14ac:dyDescent="0.15">
      <c r="M4243" s="123"/>
      <c r="N4243" s="129"/>
      <c r="O4243" s="129"/>
      <c r="P4243" s="130"/>
      <c r="Q4243" s="130"/>
      <c r="R4243" s="130"/>
      <c r="S4243" s="131"/>
      <c r="T4243" s="131"/>
    </row>
    <row r="4244" spans="13:20" ht="14.25" customHeight="1" x14ac:dyDescent="0.15">
      <c r="M4244" s="123"/>
      <c r="N4244" s="129"/>
      <c r="O4244" s="129"/>
      <c r="P4244" s="130"/>
      <c r="Q4244" s="130"/>
      <c r="R4244" s="130"/>
      <c r="S4244" s="131"/>
      <c r="T4244" s="131"/>
    </row>
    <row r="4245" spans="13:20" ht="14.25" customHeight="1" x14ac:dyDescent="0.15">
      <c r="M4245" s="123"/>
      <c r="N4245" s="129"/>
      <c r="O4245" s="129"/>
      <c r="P4245" s="130"/>
      <c r="Q4245" s="130"/>
      <c r="R4245" s="130"/>
      <c r="S4245" s="131"/>
      <c r="T4245" s="131"/>
    </row>
    <row r="4246" spans="13:20" ht="14.25" customHeight="1" x14ac:dyDescent="0.15">
      <c r="M4246" s="123"/>
      <c r="N4246" s="129"/>
      <c r="O4246" s="129"/>
      <c r="P4246" s="130"/>
      <c r="Q4246" s="130"/>
      <c r="R4246" s="130"/>
      <c r="S4246" s="131"/>
      <c r="T4246" s="131"/>
    </row>
    <row r="4247" spans="13:20" ht="14.25" customHeight="1" x14ac:dyDescent="0.15">
      <c r="M4247" s="123"/>
      <c r="N4247" s="129"/>
      <c r="O4247" s="129"/>
      <c r="P4247" s="130"/>
      <c r="Q4247" s="130"/>
      <c r="R4247" s="130"/>
      <c r="S4247" s="131"/>
      <c r="T4247" s="131"/>
    </row>
    <row r="4248" spans="13:20" ht="14.25" customHeight="1" x14ac:dyDescent="0.15">
      <c r="M4248" s="123"/>
      <c r="N4248" s="129"/>
      <c r="O4248" s="129"/>
      <c r="P4248" s="130"/>
      <c r="Q4248" s="130"/>
      <c r="R4248" s="130"/>
      <c r="S4248" s="131"/>
      <c r="T4248" s="131"/>
    </row>
    <row r="4249" spans="13:20" ht="14.25" customHeight="1" x14ac:dyDescent="0.15">
      <c r="M4249" s="123"/>
      <c r="N4249" s="129"/>
      <c r="O4249" s="129"/>
      <c r="P4249" s="130"/>
      <c r="Q4249" s="130"/>
      <c r="R4249" s="130"/>
      <c r="S4249" s="131"/>
      <c r="T4249" s="131"/>
    </row>
    <row r="4250" spans="13:20" ht="14.25" customHeight="1" x14ac:dyDescent="0.15">
      <c r="M4250" s="123"/>
      <c r="N4250" s="129"/>
      <c r="O4250" s="129"/>
      <c r="P4250" s="130"/>
      <c r="Q4250" s="130"/>
      <c r="R4250" s="130"/>
      <c r="S4250" s="131"/>
      <c r="T4250" s="131"/>
    </row>
    <row r="4251" spans="13:20" ht="14.25" customHeight="1" x14ac:dyDescent="0.15">
      <c r="M4251" s="123"/>
      <c r="N4251" s="129"/>
      <c r="O4251" s="129"/>
      <c r="P4251" s="130"/>
      <c r="Q4251" s="130"/>
      <c r="R4251" s="130"/>
      <c r="S4251" s="131"/>
      <c r="T4251" s="131"/>
    </row>
    <row r="4252" spans="13:20" ht="14.25" customHeight="1" x14ac:dyDescent="0.15">
      <c r="M4252" s="123"/>
      <c r="N4252" s="129"/>
      <c r="O4252" s="129"/>
      <c r="P4252" s="130"/>
      <c r="Q4252" s="130"/>
      <c r="R4252" s="130"/>
      <c r="S4252" s="131"/>
      <c r="T4252" s="131"/>
    </row>
    <row r="4253" spans="13:20" ht="14.25" customHeight="1" x14ac:dyDescent="0.15">
      <c r="M4253" s="123"/>
      <c r="N4253" s="129"/>
      <c r="O4253" s="129"/>
      <c r="P4253" s="130"/>
      <c r="Q4253" s="130"/>
      <c r="R4253" s="130"/>
      <c r="S4253" s="131"/>
      <c r="T4253" s="131"/>
    </row>
    <row r="4254" spans="13:20" ht="14.25" customHeight="1" x14ac:dyDescent="0.15">
      <c r="M4254" s="123"/>
      <c r="N4254" s="129"/>
      <c r="O4254" s="129"/>
      <c r="P4254" s="130"/>
      <c r="Q4254" s="130"/>
      <c r="R4254" s="130"/>
      <c r="S4254" s="131"/>
      <c r="T4254" s="131"/>
    </row>
    <row r="4255" spans="13:20" ht="14.25" customHeight="1" x14ac:dyDescent="0.15">
      <c r="M4255" s="123"/>
      <c r="N4255" s="129"/>
      <c r="O4255" s="129"/>
      <c r="P4255" s="130"/>
      <c r="Q4255" s="130"/>
      <c r="R4255" s="130"/>
      <c r="S4255" s="131"/>
      <c r="T4255" s="131"/>
    </row>
    <row r="4256" spans="13:20" ht="14.25" customHeight="1" x14ac:dyDescent="0.15">
      <c r="M4256" s="123"/>
      <c r="N4256" s="129"/>
      <c r="O4256" s="129"/>
      <c r="P4256" s="130"/>
      <c r="Q4256" s="130"/>
      <c r="R4256" s="130"/>
      <c r="S4256" s="131"/>
      <c r="T4256" s="131"/>
    </row>
    <row r="4257" spans="13:20" ht="14.25" customHeight="1" x14ac:dyDescent="0.15">
      <c r="M4257" s="123"/>
      <c r="N4257" s="129"/>
      <c r="O4257" s="129"/>
      <c r="P4257" s="130"/>
      <c r="Q4257" s="130"/>
      <c r="R4257" s="130"/>
      <c r="S4257" s="131"/>
      <c r="T4257" s="131"/>
    </row>
    <row r="4258" spans="13:20" ht="14.25" customHeight="1" x14ac:dyDescent="0.15">
      <c r="M4258" s="123"/>
      <c r="N4258" s="129"/>
      <c r="O4258" s="129"/>
      <c r="P4258" s="130"/>
      <c r="Q4258" s="130"/>
      <c r="R4258" s="130"/>
      <c r="S4258" s="131"/>
      <c r="T4258" s="131"/>
    </row>
    <row r="4259" spans="13:20" ht="14.25" customHeight="1" x14ac:dyDescent="0.15">
      <c r="M4259" s="123"/>
      <c r="N4259" s="129"/>
      <c r="O4259" s="129"/>
      <c r="P4259" s="130"/>
      <c r="Q4259" s="130"/>
      <c r="R4259" s="130"/>
      <c r="S4259" s="131"/>
      <c r="T4259" s="131"/>
    </row>
    <row r="4260" spans="13:20" ht="14.25" customHeight="1" x14ac:dyDescent="0.15">
      <c r="M4260" s="123"/>
      <c r="N4260" s="129"/>
      <c r="O4260" s="129"/>
      <c r="P4260" s="130"/>
      <c r="Q4260" s="130"/>
      <c r="R4260" s="130"/>
      <c r="S4260" s="131"/>
      <c r="T4260" s="131"/>
    </row>
    <row r="4261" spans="13:20" ht="14.25" customHeight="1" x14ac:dyDescent="0.15">
      <c r="M4261" s="123"/>
      <c r="N4261" s="129"/>
      <c r="O4261" s="129"/>
      <c r="P4261" s="130"/>
      <c r="Q4261" s="130"/>
      <c r="R4261" s="130"/>
      <c r="S4261" s="131"/>
      <c r="T4261" s="131"/>
    </row>
    <row r="4262" spans="13:20" ht="14.25" customHeight="1" x14ac:dyDescent="0.15">
      <c r="M4262" s="123"/>
      <c r="N4262" s="129"/>
      <c r="O4262" s="129"/>
      <c r="P4262" s="130"/>
      <c r="Q4262" s="130"/>
      <c r="R4262" s="130"/>
      <c r="S4262" s="131"/>
      <c r="T4262" s="131"/>
    </row>
    <row r="4263" spans="13:20" ht="14.25" customHeight="1" x14ac:dyDescent="0.15">
      <c r="M4263" s="123"/>
      <c r="N4263" s="129"/>
      <c r="O4263" s="129"/>
      <c r="P4263" s="130"/>
      <c r="Q4263" s="130"/>
      <c r="R4263" s="130"/>
      <c r="S4263" s="131"/>
      <c r="T4263" s="131"/>
    </row>
    <row r="4264" spans="13:20" ht="14.25" customHeight="1" x14ac:dyDescent="0.15">
      <c r="M4264" s="123"/>
      <c r="N4264" s="129"/>
      <c r="O4264" s="129"/>
      <c r="P4264" s="130"/>
      <c r="Q4264" s="130"/>
      <c r="R4264" s="130"/>
      <c r="S4264" s="131"/>
      <c r="T4264" s="131"/>
    </row>
    <row r="4265" spans="13:20" ht="14.25" customHeight="1" x14ac:dyDescent="0.15">
      <c r="M4265" s="123"/>
      <c r="N4265" s="129"/>
      <c r="O4265" s="129"/>
      <c r="P4265" s="130"/>
      <c r="Q4265" s="130"/>
      <c r="R4265" s="130"/>
      <c r="S4265" s="131"/>
      <c r="T4265" s="131"/>
    </row>
    <row r="4266" spans="13:20" ht="14.25" customHeight="1" x14ac:dyDescent="0.15">
      <c r="M4266" s="123"/>
      <c r="N4266" s="129"/>
      <c r="O4266" s="129"/>
      <c r="P4266" s="130"/>
      <c r="Q4266" s="130"/>
      <c r="R4266" s="130"/>
      <c r="S4266" s="131"/>
      <c r="T4266" s="131"/>
    </row>
    <row r="4267" spans="13:20" ht="14.25" customHeight="1" x14ac:dyDescent="0.15">
      <c r="M4267" s="123"/>
      <c r="N4267" s="129"/>
      <c r="O4267" s="129"/>
      <c r="P4267" s="130"/>
      <c r="Q4267" s="130"/>
      <c r="R4267" s="130"/>
      <c r="S4267" s="131"/>
      <c r="T4267" s="131"/>
    </row>
    <row r="4268" spans="13:20" ht="14.25" customHeight="1" x14ac:dyDescent="0.15">
      <c r="M4268" s="123"/>
      <c r="N4268" s="129"/>
      <c r="O4268" s="129"/>
      <c r="P4268" s="130"/>
      <c r="Q4268" s="130"/>
      <c r="R4268" s="130"/>
      <c r="S4268" s="131"/>
      <c r="T4268" s="131"/>
    </row>
    <row r="4269" spans="13:20" ht="14.25" customHeight="1" x14ac:dyDescent="0.15">
      <c r="M4269" s="123"/>
      <c r="N4269" s="129"/>
      <c r="O4269" s="129"/>
      <c r="P4269" s="130"/>
      <c r="Q4269" s="130"/>
      <c r="R4269" s="130"/>
      <c r="S4269" s="131"/>
      <c r="T4269" s="131"/>
    </row>
    <row r="4270" spans="13:20" ht="14.25" customHeight="1" x14ac:dyDescent="0.15">
      <c r="M4270" s="123"/>
      <c r="N4270" s="129"/>
      <c r="O4270" s="129"/>
      <c r="P4270" s="130"/>
      <c r="Q4270" s="130"/>
      <c r="R4270" s="130"/>
      <c r="S4270" s="131"/>
      <c r="T4270" s="131"/>
    </row>
    <row r="4271" spans="13:20" ht="14.25" customHeight="1" x14ac:dyDescent="0.15">
      <c r="M4271" s="123"/>
      <c r="N4271" s="129"/>
      <c r="O4271" s="129"/>
      <c r="P4271" s="130"/>
      <c r="Q4271" s="130"/>
      <c r="R4271" s="130"/>
      <c r="S4271" s="131"/>
      <c r="T4271" s="131"/>
    </row>
    <row r="4272" spans="13:20" ht="14.25" customHeight="1" x14ac:dyDescent="0.15">
      <c r="M4272" s="123"/>
      <c r="N4272" s="129"/>
      <c r="O4272" s="129"/>
      <c r="P4272" s="130"/>
      <c r="Q4272" s="130"/>
      <c r="R4272" s="130"/>
      <c r="S4272" s="131"/>
      <c r="T4272" s="131"/>
    </row>
    <row r="4273" spans="13:20" ht="14.25" customHeight="1" x14ac:dyDescent="0.15">
      <c r="M4273" s="123"/>
      <c r="N4273" s="129"/>
      <c r="O4273" s="129"/>
      <c r="P4273" s="130"/>
      <c r="Q4273" s="130"/>
      <c r="R4273" s="130"/>
      <c r="S4273" s="131"/>
      <c r="T4273" s="131"/>
    </row>
    <row r="4274" spans="13:20" ht="14.25" customHeight="1" x14ac:dyDescent="0.15">
      <c r="M4274" s="123"/>
      <c r="N4274" s="129"/>
      <c r="O4274" s="129"/>
      <c r="P4274" s="130"/>
      <c r="Q4274" s="130"/>
      <c r="R4274" s="130"/>
      <c r="S4274" s="131"/>
      <c r="T4274" s="131"/>
    </row>
    <row r="4275" spans="13:20" ht="14.25" customHeight="1" x14ac:dyDescent="0.15">
      <c r="M4275" s="123"/>
      <c r="N4275" s="129"/>
      <c r="O4275" s="129"/>
      <c r="P4275" s="130"/>
      <c r="Q4275" s="130"/>
      <c r="R4275" s="130"/>
      <c r="S4275" s="131"/>
      <c r="T4275" s="131"/>
    </row>
    <row r="4276" spans="13:20" ht="14.25" customHeight="1" x14ac:dyDescent="0.15">
      <c r="M4276" s="123"/>
      <c r="N4276" s="129"/>
      <c r="O4276" s="129"/>
      <c r="P4276" s="130"/>
      <c r="Q4276" s="130"/>
      <c r="R4276" s="130"/>
      <c r="S4276" s="131"/>
      <c r="T4276" s="131"/>
    </row>
    <row r="4277" spans="13:20" ht="14.25" customHeight="1" x14ac:dyDescent="0.15">
      <c r="M4277" s="123"/>
      <c r="N4277" s="129"/>
      <c r="O4277" s="129"/>
      <c r="P4277" s="130"/>
      <c r="Q4277" s="130"/>
      <c r="R4277" s="130"/>
      <c r="S4277" s="131"/>
      <c r="T4277" s="131"/>
    </row>
    <row r="4278" spans="13:20" ht="14.25" customHeight="1" x14ac:dyDescent="0.15">
      <c r="M4278" s="123"/>
      <c r="N4278" s="129"/>
      <c r="O4278" s="129"/>
      <c r="P4278" s="130"/>
      <c r="Q4278" s="130"/>
      <c r="R4278" s="130"/>
      <c r="S4278" s="131"/>
      <c r="T4278" s="131"/>
    </row>
    <row r="4279" spans="13:20" ht="14.25" customHeight="1" x14ac:dyDescent="0.15">
      <c r="M4279" s="123"/>
      <c r="N4279" s="129"/>
      <c r="O4279" s="129"/>
      <c r="P4279" s="130"/>
      <c r="Q4279" s="130"/>
      <c r="R4279" s="130"/>
      <c r="S4279" s="131"/>
      <c r="T4279" s="131"/>
    </row>
    <row r="4280" spans="13:20" ht="14.25" customHeight="1" x14ac:dyDescent="0.15">
      <c r="M4280" s="123"/>
      <c r="N4280" s="129"/>
      <c r="O4280" s="129"/>
      <c r="P4280" s="130"/>
      <c r="Q4280" s="130"/>
      <c r="R4280" s="130"/>
      <c r="S4280" s="131"/>
      <c r="T4280" s="131"/>
    </row>
    <row r="4281" spans="13:20" ht="14.25" customHeight="1" x14ac:dyDescent="0.15">
      <c r="M4281" s="123"/>
      <c r="N4281" s="129"/>
      <c r="O4281" s="129"/>
      <c r="P4281" s="130"/>
      <c r="Q4281" s="130"/>
      <c r="R4281" s="130"/>
      <c r="S4281" s="131"/>
      <c r="T4281" s="131"/>
    </row>
    <row r="4282" spans="13:20" ht="14.25" customHeight="1" x14ac:dyDescent="0.15">
      <c r="M4282" s="123"/>
      <c r="N4282" s="129"/>
      <c r="O4282" s="129"/>
      <c r="P4282" s="130"/>
      <c r="Q4282" s="130"/>
      <c r="R4282" s="130"/>
      <c r="S4282" s="131"/>
      <c r="T4282" s="131"/>
    </row>
    <row r="4283" spans="13:20" ht="14.25" customHeight="1" x14ac:dyDescent="0.15">
      <c r="M4283" s="123"/>
      <c r="N4283" s="129"/>
      <c r="O4283" s="129"/>
      <c r="P4283" s="130"/>
      <c r="Q4283" s="130"/>
      <c r="R4283" s="130"/>
      <c r="S4283" s="131"/>
      <c r="T4283" s="131"/>
    </row>
    <row r="4284" spans="13:20" ht="14.25" customHeight="1" x14ac:dyDescent="0.15">
      <c r="M4284" s="123"/>
      <c r="N4284" s="129"/>
      <c r="O4284" s="129"/>
      <c r="P4284" s="130"/>
      <c r="Q4284" s="130"/>
      <c r="R4284" s="130"/>
      <c r="S4284" s="131"/>
      <c r="T4284" s="131"/>
    </row>
    <row r="4285" spans="13:20" ht="14.25" customHeight="1" x14ac:dyDescent="0.15">
      <c r="M4285" s="123"/>
      <c r="N4285" s="129"/>
      <c r="O4285" s="129"/>
      <c r="P4285" s="130"/>
      <c r="Q4285" s="130"/>
      <c r="R4285" s="130"/>
      <c r="S4285" s="131"/>
      <c r="T4285" s="131"/>
    </row>
    <row r="4286" spans="13:20" ht="14.25" customHeight="1" x14ac:dyDescent="0.15">
      <c r="M4286" s="123"/>
      <c r="N4286" s="129"/>
      <c r="O4286" s="129"/>
      <c r="P4286" s="130"/>
      <c r="Q4286" s="130"/>
      <c r="R4286" s="130"/>
      <c r="S4286" s="131"/>
      <c r="T4286" s="131"/>
    </row>
    <row r="4287" spans="13:20" ht="14.25" customHeight="1" x14ac:dyDescent="0.15">
      <c r="M4287" s="123"/>
      <c r="N4287" s="129"/>
      <c r="O4287" s="129"/>
      <c r="P4287" s="130"/>
      <c r="Q4287" s="130"/>
      <c r="R4287" s="130"/>
      <c r="S4287" s="131"/>
      <c r="T4287" s="131"/>
    </row>
    <row r="4288" spans="13:20" ht="14.25" customHeight="1" x14ac:dyDescent="0.15">
      <c r="M4288" s="123"/>
      <c r="N4288" s="129"/>
      <c r="O4288" s="129"/>
      <c r="P4288" s="130"/>
      <c r="Q4288" s="130"/>
      <c r="R4288" s="130"/>
      <c r="S4288" s="131"/>
      <c r="T4288" s="131"/>
    </row>
    <row r="4289" spans="13:20" ht="14.25" customHeight="1" x14ac:dyDescent="0.15">
      <c r="M4289" s="123"/>
      <c r="N4289" s="129"/>
      <c r="O4289" s="129"/>
      <c r="P4289" s="130"/>
      <c r="Q4289" s="130"/>
      <c r="R4289" s="130"/>
      <c r="S4289" s="131"/>
      <c r="T4289" s="131"/>
    </row>
    <row r="4290" spans="13:20" ht="14.25" customHeight="1" x14ac:dyDescent="0.15">
      <c r="M4290" s="123"/>
      <c r="N4290" s="129"/>
      <c r="O4290" s="129"/>
      <c r="P4290" s="130"/>
      <c r="Q4290" s="130"/>
      <c r="R4290" s="130"/>
      <c r="S4290" s="131"/>
      <c r="T4290" s="131"/>
    </row>
    <row r="4291" spans="13:20" ht="14.25" customHeight="1" x14ac:dyDescent="0.15">
      <c r="M4291" s="123"/>
      <c r="N4291" s="129"/>
      <c r="O4291" s="129"/>
      <c r="P4291" s="130"/>
      <c r="Q4291" s="130"/>
      <c r="R4291" s="130"/>
      <c r="S4291" s="131"/>
      <c r="T4291" s="131"/>
    </row>
    <row r="4292" spans="13:20" ht="14.25" customHeight="1" x14ac:dyDescent="0.15">
      <c r="M4292" s="123"/>
      <c r="N4292" s="129"/>
      <c r="O4292" s="129"/>
      <c r="P4292" s="130"/>
      <c r="Q4292" s="130"/>
      <c r="R4292" s="130"/>
      <c r="S4292" s="131"/>
      <c r="T4292" s="131"/>
    </row>
    <row r="4293" spans="13:20" ht="14.25" customHeight="1" x14ac:dyDescent="0.15">
      <c r="M4293" s="123"/>
      <c r="N4293" s="129"/>
      <c r="O4293" s="129"/>
      <c r="P4293" s="130"/>
      <c r="Q4293" s="130"/>
      <c r="R4293" s="130"/>
      <c r="S4293" s="131"/>
      <c r="T4293" s="131"/>
    </row>
    <row r="4294" spans="13:20" ht="14.25" customHeight="1" x14ac:dyDescent="0.15">
      <c r="M4294" s="123"/>
      <c r="N4294" s="129"/>
      <c r="O4294" s="129"/>
      <c r="P4294" s="130"/>
      <c r="Q4294" s="130"/>
      <c r="R4294" s="130"/>
      <c r="S4294" s="131"/>
      <c r="T4294" s="131"/>
    </row>
    <row r="4295" spans="13:20" ht="14.25" customHeight="1" x14ac:dyDescent="0.15">
      <c r="M4295" s="123"/>
      <c r="N4295" s="129"/>
      <c r="O4295" s="129"/>
      <c r="P4295" s="130"/>
      <c r="Q4295" s="130"/>
      <c r="R4295" s="130"/>
      <c r="S4295" s="131"/>
      <c r="T4295" s="131"/>
    </row>
    <row r="4296" spans="13:20" ht="14.25" customHeight="1" x14ac:dyDescent="0.15">
      <c r="M4296" s="123"/>
      <c r="N4296" s="129"/>
      <c r="O4296" s="129"/>
      <c r="P4296" s="130"/>
      <c r="Q4296" s="130"/>
      <c r="R4296" s="130"/>
      <c r="S4296" s="131"/>
      <c r="T4296" s="131"/>
    </row>
    <row r="4297" spans="13:20" ht="14.25" customHeight="1" x14ac:dyDescent="0.15">
      <c r="M4297" s="123"/>
      <c r="N4297" s="129"/>
      <c r="O4297" s="129"/>
      <c r="P4297" s="130"/>
      <c r="Q4297" s="130"/>
      <c r="R4297" s="130"/>
      <c r="S4297" s="131"/>
      <c r="T4297" s="131"/>
    </row>
    <row r="4298" spans="13:20" ht="14.25" customHeight="1" x14ac:dyDescent="0.15">
      <c r="M4298" s="123"/>
      <c r="N4298" s="129"/>
      <c r="O4298" s="129"/>
      <c r="P4298" s="130"/>
      <c r="Q4298" s="130"/>
      <c r="R4298" s="130"/>
      <c r="S4298" s="131"/>
      <c r="T4298" s="131"/>
    </row>
    <row r="4299" spans="13:20" ht="14.25" customHeight="1" x14ac:dyDescent="0.15">
      <c r="M4299" s="123"/>
      <c r="N4299" s="129"/>
      <c r="O4299" s="129"/>
      <c r="P4299" s="130"/>
      <c r="Q4299" s="130"/>
      <c r="R4299" s="130"/>
      <c r="S4299" s="131"/>
      <c r="T4299" s="131"/>
    </row>
    <row r="4300" spans="13:20" ht="14.25" customHeight="1" x14ac:dyDescent="0.15">
      <c r="M4300" s="123"/>
      <c r="N4300" s="129"/>
      <c r="O4300" s="129"/>
      <c r="P4300" s="130"/>
      <c r="Q4300" s="130"/>
      <c r="R4300" s="130"/>
      <c r="S4300" s="131"/>
      <c r="T4300" s="131"/>
    </row>
    <row r="4301" spans="13:20" ht="14.25" customHeight="1" x14ac:dyDescent="0.15">
      <c r="M4301" s="123"/>
      <c r="N4301" s="129"/>
      <c r="O4301" s="129"/>
      <c r="P4301" s="130"/>
      <c r="Q4301" s="130"/>
      <c r="R4301" s="130"/>
      <c r="S4301" s="131"/>
      <c r="T4301" s="131"/>
    </row>
    <row r="4302" spans="13:20" ht="14.25" customHeight="1" x14ac:dyDescent="0.15">
      <c r="M4302" s="123"/>
      <c r="N4302" s="129"/>
      <c r="O4302" s="129"/>
      <c r="P4302" s="130"/>
      <c r="Q4302" s="130"/>
      <c r="R4302" s="130"/>
      <c r="S4302" s="131"/>
      <c r="T4302" s="131"/>
    </row>
    <row r="4303" spans="13:20" ht="14.25" customHeight="1" x14ac:dyDescent="0.15">
      <c r="M4303" s="123"/>
      <c r="N4303" s="129"/>
      <c r="O4303" s="129"/>
      <c r="P4303" s="130"/>
      <c r="Q4303" s="130"/>
      <c r="R4303" s="130"/>
      <c r="S4303" s="131"/>
      <c r="T4303" s="131"/>
    </row>
    <row r="4304" spans="13:20" ht="14.25" customHeight="1" x14ac:dyDescent="0.15">
      <c r="M4304" s="123"/>
      <c r="N4304" s="129"/>
      <c r="O4304" s="129"/>
      <c r="P4304" s="130"/>
      <c r="Q4304" s="130"/>
      <c r="R4304" s="130"/>
      <c r="S4304" s="131"/>
      <c r="T4304" s="131"/>
    </row>
    <row r="4305" spans="13:20" ht="14.25" customHeight="1" x14ac:dyDescent="0.15">
      <c r="M4305" s="123"/>
      <c r="N4305" s="129"/>
      <c r="O4305" s="129"/>
      <c r="P4305" s="130"/>
      <c r="Q4305" s="130"/>
      <c r="R4305" s="130"/>
      <c r="S4305" s="131"/>
      <c r="T4305" s="131"/>
    </row>
    <row r="4306" spans="13:20" ht="14.25" customHeight="1" x14ac:dyDescent="0.15">
      <c r="M4306" s="123"/>
      <c r="N4306" s="129"/>
      <c r="O4306" s="129"/>
      <c r="P4306" s="130"/>
      <c r="Q4306" s="130"/>
      <c r="R4306" s="130"/>
      <c r="S4306" s="131"/>
      <c r="T4306" s="131"/>
    </row>
    <row r="4307" spans="13:20" ht="14.25" customHeight="1" x14ac:dyDescent="0.15">
      <c r="M4307" s="123"/>
      <c r="N4307" s="129"/>
      <c r="O4307" s="129"/>
      <c r="P4307" s="130"/>
      <c r="Q4307" s="130"/>
      <c r="R4307" s="130"/>
      <c r="S4307" s="131"/>
      <c r="T4307" s="131"/>
    </row>
    <row r="4308" spans="13:20" ht="14.25" customHeight="1" x14ac:dyDescent="0.15">
      <c r="M4308" s="123"/>
      <c r="N4308" s="129"/>
      <c r="O4308" s="129"/>
      <c r="P4308" s="130"/>
      <c r="Q4308" s="130"/>
      <c r="R4308" s="130"/>
      <c r="S4308" s="131"/>
      <c r="T4308" s="131"/>
    </row>
    <row r="4309" spans="13:20" ht="14.25" customHeight="1" x14ac:dyDescent="0.15">
      <c r="M4309" s="123"/>
      <c r="N4309" s="129"/>
      <c r="O4309" s="129"/>
      <c r="P4309" s="130"/>
      <c r="Q4309" s="130"/>
      <c r="R4309" s="130"/>
      <c r="S4309" s="131"/>
      <c r="T4309" s="131"/>
    </row>
    <row r="4310" spans="13:20" ht="14.25" customHeight="1" x14ac:dyDescent="0.15">
      <c r="M4310" s="123"/>
      <c r="N4310" s="129"/>
      <c r="O4310" s="129"/>
      <c r="P4310" s="130"/>
      <c r="Q4310" s="130"/>
      <c r="R4310" s="130"/>
      <c r="S4310" s="131"/>
      <c r="T4310" s="131"/>
    </row>
    <row r="4311" spans="13:20" ht="14.25" customHeight="1" x14ac:dyDescent="0.15">
      <c r="M4311" s="123"/>
      <c r="N4311" s="129"/>
      <c r="O4311" s="129"/>
      <c r="P4311" s="130"/>
      <c r="Q4311" s="130"/>
      <c r="R4311" s="130"/>
      <c r="S4311" s="131"/>
      <c r="T4311" s="131"/>
    </row>
    <row r="4312" spans="13:20" ht="14.25" customHeight="1" x14ac:dyDescent="0.15">
      <c r="M4312" s="123"/>
      <c r="N4312" s="129"/>
      <c r="O4312" s="129"/>
      <c r="P4312" s="130"/>
      <c r="Q4312" s="130"/>
      <c r="R4312" s="130"/>
      <c r="S4312" s="131"/>
      <c r="T4312" s="131"/>
    </row>
    <row r="4313" spans="13:20" ht="14.25" customHeight="1" x14ac:dyDescent="0.15">
      <c r="M4313" s="123"/>
      <c r="N4313" s="129"/>
      <c r="O4313" s="129"/>
      <c r="P4313" s="130"/>
      <c r="Q4313" s="130"/>
      <c r="R4313" s="130"/>
      <c r="S4313" s="131"/>
      <c r="T4313" s="131"/>
    </row>
    <row r="4314" spans="13:20" ht="14.25" customHeight="1" x14ac:dyDescent="0.15">
      <c r="M4314" s="123"/>
      <c r="N4314" s="129"/>
      <c r="O4314" s="129"/>
      <c r="P4314" s="130"/>
      <c r="Q4314" s="130"/>
      <c r="R4314" s="130"/>
      <c r="S4314" s="131"/>
      <c r="T4314" s="131"/>
    </row>
    <row r="4315" spans="13:20" ht="14.25" customHeight="1" x14ac:dyDescent="0.15">
      <c r="M4315" s="123"/>
      <c r="N4315" s="129"/>
      <c r="O4315" s="129"/>
      <c r="P4315" s="130"/>
      <c r="Q4315" s="130"/>
      <c r="R4315" s="130"/>
      <c r="S4315" s="131"/>
      <c r="T4315" s="131"/>
    </row>
    <row r="4316" spans="13:20" ht="14.25" customHeight="1" x14ac:dyDescent="0.15">
      <c r="M4316" s="123"/>
      <c r="N4316" s="129"/>
      <c r="O4316" s="129"/>
      <c r="P4316" s="130"/>
      <c r="Q4316" s="130"/>
      <c r="R4316" s="130"/>
      <c r="S4316" s="131"/>
      <c r="T4316" s="131"/>
    </row>
    <row r="4317" spans="13:20" ht="14.25" customHeight="1" x14ac:dyDescent="0.15">
      <c r="M4317" s="123"/>
      <c r="N4317" s="129"/>
      <c r="O4317" s="129"/>
      <c r="P4317" s="130"/>
      <c r="Q4317" s="130"/>
      <c r="R4317" s="130"/>
      <c r="S4317" s="131"/>
      <c r="T4317" s="131"/>
    </row>
    <row r="4318" spans="13:20" ht="14.25" customHeight="1" x14ac:dyDescent="0.15">
      <c r="M4318" s="123"/>
      <c r="N4318" s="129"/>
      <c r="O4318" s="129"/>
      <c r="P4318" s="130"/>
      <c r="Q4318" s="130"/>
      <c r="R4318" s="130"/>
      <c r="S4318" s="131"/>
      <c r="T4318" s="131"/>
    </row>
    <row r="4319" spans="13:20" ht="14.25" customHeight="1" x14ac:dyDescent="0.15">
      <c r="M4319" s="123"/>
      <c r="N4319" s="129"/>
      <c r="O4319" s="129"/>
      <c r="P4319" s="130"/>
      <c r="Q4319" s="130"/>
      <c r="R4319" s="130"/>
      <c r="S4319" s="131"/>
      <c r="T4319" s="131"/>
    </row>
    <row r="4320" spans="13:20" ht="14.25" customHeight="1" x14ac:dyDescent="0.15">
      <c r="M4320" s="123"/>
      <c r="N4320" s="129"/>
      <c r="O4320" s="129"/>
      <c r="P4320" s="130"/>
      <c r="Q4320" s="130"/>
      <c r="R4320" s="130"/>
      <c r="S4320" s="131"/>
      <c r="T4320" s="131"/>
    </row>
    <row r="4321" spans="13:20" ht="14.25" customHeight="1" x14ac:dyDescent="0.15">
      <c r="M4321" s="123"/>
      <c r="N4321" s="129"/>
      <c r="O4321" s="129"/>
      <c r="P4321" s="130"/>
      <c r="Q4321" s="130"/>
      <c r="R4321" s="130"/>
      <c r="S4321" s="131"/>
      <c r="T4321" s="131"/>
    </row>
    <row r="4322" spans="13:20" ht="14.25" customHeight="1" x14ac:dyDescent="0.15">
      <c r="M4322" s="123"/>
      <c r="N4322" s="129"/>
      <c r="O4322" s="129"/>
      <c r="P4322" s="130"/>
      <c r="Q4322" s="130"/>
      <c r="R4322" s="130"/>
      <c r="S4322" s="131"/>
      <c r="T4322" s="131"/>
    </row>
    <row r="4323" spans="13:20" ht="14.25" customHeight="1" x14ac:dyDescent="0.15">
      <c r="M4323" s="123"/>
      <c r="N4323" s="129"/>
      <c r="O4323" s="129"/>
      <c r="P4323" s="130"/>
      <c r="Q4323" s="130"/>
      <c r="R4323" s="130"/>
      <c r="S4323" s="131"/>
      <c r="T4323" s="131"/>
    </row>
    <row r="4324" spans="13:20" ht="14.25" customHeight="1" x14ac:dyDescent="0.15">
      <c r="M4324" s="123"/>
      <c r="N4324" s="129"/>
      <c r="O4324" s="129"/>
      <c r="P4324" s="130"/>
      <c r="Q4324" s="130"/>
      <c r="R4324" s="130"/>
      <c r="S4324" s="131"/>
      <c r="T4324" s="131"/>
    </row>
    <row r="4325" spans="13:20" ht="14.25" customHeight="1" x14ac:dyDescent="0.15">
      <c r="M4325" s="123"/>
      <c r="N4325" s="129"/>
      <c r="O4325" s="129"/>
      <c r="P4325" s="130"/>
      <c r="Q4325" s="130"/>
      <c r="R4325" s="130"/>
      <c r="S4325" s="131"/>
      <c r="T4325" s="131"/>
    </row>
    <row r="4326" spans="13:20" ht="14.25" customHeight="1" x14ac:dyDescent="0.15">
      <c r="M4326" s="123"/>
      <c r="N4326" s="129"/>
      <c r="O4326" s="129"/>
      <c r="P4326" s="130"/>
      <c r="Q4326" s="130"/>
      <c r="R4326" s="130"/>
      <c r="S4326" s="131"/>
      <c r="T4326" s="131"/>
    </row>
    <row r="4327" spans="13:20" ht="14.25" customHeight="1" x14ac:dyDescent="0.15">
      <c r="M4327" s="123"/>
      <c r="N4327" s="129"/>
      <c r="O4327" s="129"/>
      <c r="P4327" s="130"/>
      <c r="Q4327" s="130"/>
      <c r="R4327" s="130"/>
      <c r="S4327" s="131"/>
      <c r="T4327" s="131"/>
    </row>
    <row r="4328" spans="13:20" ht="14.25" customHeight="1" x14ac:dyDescent="0.15">
      <c r="M4328" s="123"/>
      <c r="N4328" s="129"/>
      <c r="O4328" s="129"/>
      <c r="P4328" s="130"/>
      <c r="Q4328" s="130"/>
      <c r="R4328" s="130"/>
      <c r="S4328" s="131"/>
      <c r="T4328" s="131"/>
    </row>
    <row r="4329" spans="13:20" ht="14.25" customHeight="1" x14ac:dyDescent="0.15">
      <c r="M4329" s="123"/>
      <c r="N4329" s="129"/>
      <c r="O4329" s="129"/>
      <c r="P4329" s="130"/>
      <c r="Q4329" s="130"/>
      <c r="R4329" s="130"/>
      <c r="S4329" s="131"/>
      <c r="T4329" s="131"/>
    </row>
    <row r="4330" spans="13:20" ht="14.25" customHeight="1" x14ac:dyDescent="0.15">
      <c r="M4330" s="123"/>
      <c r="N4330" s="129"/>
      <c r="O4330" s="129"/>
      <c r="P4330" s="130"/>
      <c r="Q4330" s="130"/>
      <c r="R4330" s="130"/>
      <c r="S4330" s="131"/>
      <c r="T4330" s="131"/>
    </row>
    <row r="4331" spans="13:20" ht="14.25" customHeight="1" x14ac:dyDescent="0.15">
      <c r="M4331" s="123"/>
      <c r="N4331" s="129"/>
      <c r="O4331" s="129"/>
      <c r="P4331" s="130"/>
      <c r="Q4331" s="130"/>
      <c r="R4331" s="130"/>
      <c r="S4331" s="131"/>
      <c r="T4331" s="131"/>
    </row>
    <row r="4332" spans="13:20" ht="14.25" customHeight="1" x14ac:dyDescent="0.15">
      <c r="M4332" s="123"/>
      <c r="N4332" s="129"/>
      <c r="O4332" s="129"/>
      <c r="P4332" s="130"/>
      <c r="Q4332" s="130"/>
      <c r="R4332" s="130"/>
      <c r="S4332" s="131"/>
      <c r="T4332" s="131"/>
    </row>
    <row r="4333" spans="13:20" ht="14.25" customHeight="1" x14ac:dyDescent="0.15">
      <c r="M4333" s="123"/>
      <c r="N4333" s="129"/>
      <c r="O4333" s="129"/>
      <c r="P4333" s="130"/>
      <c r="Q4333" s="130"/>
      <c r="R4333" s="130"/>
      <c r="S4333" s="131"/>
      <c r="T4333" s="131"/>
    </row>
    <row r="4334" spans="13:20" ht="14.25" customHeight="1" x14ac:dyDescent="0.15">
      <c r="M4334" s="123"/>
      <c r="N4334" s="129"/>
      <c r="O4334" s="129"/>
      <c r="P4334" s="130"/>
      <c r="Q4334" s="130"/>
      <c r="R4334" s="130"/>
      <c r="S4334" s="131"/>
      <c r="T4334" s="131"/>
    </row>
    <row r="4335" spans="13:20" ht="14.25" customHeight="1" x14ac:dyDescent="0.15">
      <c r="M4335" s="123"/>
      <c r="N4335" s="129"/>
      <c r="O4335" s="129"/>
      <c r="P4335" s="130"/>
      <c r="Q4335" s="130"/>
      <c r="R4335" s="130"/>
      <c r="S4335" s="131"/>
      <c r="T4335" s="131"/>
    </row>
    <row r="4336" spans="13:20" ht="14.25" customHeight="1" x14ac:dyDescent="0.15">
      <c r="M4336" s="123"/>
      <c r="N4336" s="129"/>
      <c r="O4336" s="129"/>
      <c r="P4336" s="130"/>
      <c r="Q4336" s="130"/>
      <c r="R4336" s="130"/>
      <c r="S4336" s="131"/>
      <c r="T4336" s="131"/>
    </row>
    <row r="4337" spans="13:20" ht="14.25" customHeight="1" x14ac:dyDescent="0.15">
      <c r="M4337" s="123"/>
      <c r="N4337" s="129"/>
      <c r="O4337" s="129"/>
      <c r="P4337" s="130"/>
      <c r="Q4337" s="130"/>
      <c r="R4337" s="130"/>
      <c r="S4337" s="131"/>
      <c r="T4337" s="131"/>
    </row>
    <row r="4338" spans="13:20" ht="14.25" customHeight="1" x14ac:dyDescent="0.15">
      <c r="M4338" s="123"/>
      <c r="N4338" s="129"/>
      <c r="O4338" s="129"/>
      <c r="P4338" s="130"/>
      <c r="Q4338" s="130"/>
      <c r="R4338" s="130"/>
      <c r="S4338" s="131"/>
      <c r="T4338" s="131"/>
    </row>
    <row r="4339" spans="13:20" ht="14.25" customHeight="1" x14ac:dyDescent="0.15">
      <c r="M4339" s="123"/>
      <c r="N4339" s="129"/>
      <c r="O4339" s="129"/>
      <c r="P4339" s="130"/>
      <c r="Q4339" s="130"/>
      <c r="R4339" s="130"/>
      <c r="S4339" s="131"/>
      <c r="T4339" s="131"/>
    </row>
    <row r="4340" spans="13:20" ht="14.25" customHeight="1" x14ac:dyDescent="0.15">
      <c r="M4340" s="123"/>
      <c r="N4340" s="129"/>
      <c r="O4340" s="129"/>
      <c r="P4340" s="130"/>
      <c r="Q4340" s="130"/>
      <c r="R4340" s="130"/>
      <c r="S4340" s="131"/>
      <c r="T4340" s="131"/>
    </row>
    <row r="4341" spans="13:20" ht="14.25" customHeight="1" x14ac:dyDescent="0.15">
      <c r="M4341" s="123"/>
      <c r="N4341" s="129"/>
      <c r="O4341" s="129"/>
      <c r="P4341" s="130"/>
      <c r="Q4341" s="130"/>
      <c r="R4341" s="130"/>
      <c r="S4341" s="131"/>
      <c r="T4341" s="131"/>
    </row>
    <row r="4342" spans="13:20" ht="14.25" customHeight="1" x14ac:dyDescent="0.15">
      <c r="M4342" s="123"/>
      <c r="N4342" s="129"/>
      <c r="O4342" s="129"/>
      <c r="P4342" s="130"/>
      <c r="Q4342" s="130"/>
      <c r="R4342" s="130"/>
      <c r="S4342" s="131"/>
      <c r="T4342" s="131"/>
    </row>
    <row r="4343" spans="13:20" ht="14.25" customHeight="1" x14ac:dyDescent="0.15">
      <c r="M4343" s="123"/>
      <c r="N4343" s="129"/>
      <c r="O4343" s="129"/>
      <c r="P4343" s="130"/>
      <c r="Q4343" s="130"/>
      <c r="R4343" s="130"/>
      <c r="S4343" s="131"/>
      <c r="T4343" s="131"/>
    </row>
    <row r="4344" spans="13:20" ht="14.25" customHeight="1" x14ac:dyDescent="0.15">
      <c r="M4344" s="123"/>
      <c r="N4344" s="129"/>
      <c r="O4344" s="129"/>
      <c r="P4344" s="130"/>
      <c r="Q4344" s="130"/>
      <c r="R4344" s="130"/>
      <c r="S4344" s="131"/>
      <c r="T4344" s="131"/>
    </row>
    <row r="4345" spans="13:20" ht="14.25" customHeight="1" x14ac:dyDescent="0.15">
      <c r="M4345" s="123"/>
      <c r="N4345" s="129"/>
      <c r="O4345" s="129"/>
      <c r="P4345" s="130"/>
      <c r="Q4345" s="130"/>
      <c r="R4345" s="130"/>
      <c r="S4345" s="131"/>
      <c r="T4345" s="131"/>
    </row>
    <row r="4346" spans="13:20" ht="14.25" customHeight="1" x14ac:dyDescent="0.15">
      <c r="M4346" s="123"/>
      <c r="N4346" s="129"/>
      <c r="O4346" s="129"/>
      <c r="P4346" s="130"/>
      <c r="Q4346" s="130"/>
      <c r="R4346" s="130"/>
      <c r="S4346" s="131"/>
      <c r="T4346" s="131"/>
    </row>
    <row r="4347" spans="13:20" ht="14.25" customHeight="1" x14ac:dyDescent="0.15">
      <c r="M4347" s="123"/>
      <c r="N4347" s="129"/>
      <c r="O4347" s="129"/>
      <c r="P4347" s="130"/>
      <c r="Q4347" s="130"/>
      <c r="R4347" s="130"/>
      <c r="S4347" s="131"/>
      <c r="T4347" s="131"/>
    </row>
    <row r="4348" spans="13:20" ht="14.25" customHeight="1" x14ac:dyDescent="0.15">
      <c r="M4348" s="123"/>
      <c r="N4348" s="129"/>
      <c r="O4348" s="129"/>
      <c r="P4348" s="130"/>
      <c r="Q4348" s="130"/>
      <c r="R4348" s="130"/>
      <c r="S4348" s="131"/>
      <c r="T4348" s="131"/>
    </row>
    <row r="4349" spans="13:20" ht="14.25" customHeight="1" x14ac:dyDescent="0.15">
      <c r="M4349" s="123"/>
      <c r="N4349" s="129"/>
      <c r="O4349" s="129"/>
      <c r="P4349" s="130"/>
      <c r="Q4349" s="130"/>
      <c r="R4349" s="130"/>
      <c r="S4349" s="131"/>
      <c r="T4349" s="131"/>
    </row>
    <row r="4350" spans="13:20" ht="14.25" customHeight="1" x14ac:dyDescent="0.15">
      <c r="M4350" s="123"/>
      <c r="N4350" s="129"/>
      <c r="O4350" s="129"/>
      <c r="P4350" s="130"/>
      <c r="Q4350" s="130"/>
      <c r="R4350" s="130"/>
      <c r="S4350" s="131"/>
      <c r="T4350" s="131"/>
    </row>
    <row r="4351" spans="13:20" ht="14.25" customHeight="1" x14ac:dyDescent="0.15">
      <c r="M4351" s="123"/>
      <c r="N4351" s="129"/>
      <c r="O4351" s="129"/>
      <c r="P4351" s="130"/>
      <c r="Q4351" s="130"/>
      <c r="R4351" s="130"/>
      <c r="S4351" s="131"/>
      <c r="T4351" s="131"/>
    </row>
    <row r="4352" spans="13:20" ht="14.25" customHeight="1" x14ac:dyDescent="0.15">
      <c r="M4352" s="123"/>
      <c r="N4352" s="129"/>
      <c r="O4352" s="129"/>
      <c r="P4352" s="130"/>
      <c r="Q4352" s="130"/>
      <c r="R4352" s="130"/>
      <c r="S4352" s="131"/>
      <c r="T4352" s="131"/>
    </row>
    <row r="4353" spans="13:20" ht="14.25" customHeight="1" x14ac:dyDescent="0.15">
      <c r="M4353" s="123"/>
      <c r="N4353" s="129"/>
      <c r="O4353" s="129"/>
      <c r="P4353" s="130"/>
      <c r="Q4353" s="130"/>
      <c r="R4353" s="130"/>
      <c r="S4353" s="131"/>
      <c r="T4353" s="131"/>
    </row>
    <row r="4354" spans="13:20" ht="14.25" customHeight="1" x14ac:dyDescent="0.15">
      <c r="M4354" s="123"/>
      <c r="N4354" s="129"/>
      <c r="O4354" s="129"/>
      <c r="P4354" s="130"/>
      <c r="Q4354" s="130"/>
      <c r="R4354" s="130"/>
      <c r="S4354" s="131"/>
      <c r="T4354" s="131"/>
    </row>
    <row r="4355" spans="13:20" ht="14.25" customHeight="1" x14ac:dyDescent="0.15">
      <c r="M4355" s="123"/>
      <c r="N4355" s="129"/>
      <c r="O4355" s="129"/>
      <c r="P4355" s="130"/>
      <c r="Q4355" s="130"/>
      <c r="R4355" s="130"/>
      <c r="S4355" s="131"/>
      <c r="T4355" s="131"/>
    </row>
    <row r="4356" spans="13:20" ht="14.25" customHeight="1" x14ac:dyDescent="0.15">
      <c r="M4356" s="123"/>
      <c r="N4356" s="129"/>
      <c r="O4356" s="129"/>
      <c r="P4356" s="130"/>
      <c r="Q4356" s="130"/>
      <c r="R4356" s="130"/>
      <c r="S4356" s="131"/>
      <c r="T4356" s="131"/>
    </row>
    <row r="4357" spans="13:20" ht="14.25" customHeight="1" x14ac:dyDescent="0.15">
      <c r="M4357" s="123"/>
      <c r="N4357" s="129"/>
      <c r="O4357" s="129"/>
      <c r="P4357" s="130"/>
      <c r="Q4357" s="130"/>
      <c r="R4357" s="130"/>
      <c r="S4357" s="131"/>
      <c r="T4357" s="131"/>
    </row>
    <row r="4358" spans="13:20" ht="14.25" customHeight="1" x14ac:dyDescent="0.15">
      <c r="M4358" s="123"/>
      <c r="N4358" s="129"/>
      <c r="O4358" s="129"/>
      <c r="P4358" s="130"/>
      <c r="Q4358" s="130"/>
      <c r="R4358" s="130"/>
      <c r="S4358" s="131"/>
      <c r="T4358" s="131"/>
    </row>
    <row r="4359" spans="13:20" ht="14.25" customHeight="1" x14ac:dyDescent="0.15">
      <c r="M4359" s="123"/>
      <c r="N4359" s="129"/>
      <c r="O4359" s="129"/>
      <c r="P4359" s="130"/>
      <c r="Q4359" s="130"/>
      <c r="R4359" s="130"/>
      <c r="S4359" s="131"/>
      <c r="T4359" s="131"/>
    </row>
    <row r="4360" spans="13:20" ht="14.25" customHeight="1" x14ac:dyDescent="0.15">
      <c r="M4360" s="123"/>
      <c r="N4360" s="129"/>
      <c r="O4360" s="129"/>
      <c r="P4360" s="130"/>
      <c r="Q4360" s="130"/>
      <c r="R4360" s="130"/>
      <c r="S4360" s="131"/>
      <c r="T4360" s="131"/>
    </row>
    <row r="4361" spans="13:20" ht="14.25" customHeight="1" x14ac:dyDescent="0.15">
      <c r="M4361" s="123"/>
      <c r="N4361" s="129"/>
      <c r="O4361" s="129"/>
      <c r="P4361" s="130"/>
      <c r="Q4361" s="130"/>
      <c r="R4361" s="130"/>
      <c r="S4361" s="131"/>
      <c r="T4361" s="131"/>
    </row>
    <row r="4362" spans="13:20" ht="14.25" customHeight="1" x14ac:dyDescent="0.15">
      <c r="M4362" s="123"/>
      <c r="N4362" s="129"/>
      <c r="O4362" s="129"/>
      <c r="P4362" s="130"/>
      <c r="Q4362" s="130"/>
      <c r="R4362" s="130"/>
      <c r="S4362" s="131"/>
      <c r="T4362" s="131"/>
    </row>
    <row r="4363" spans="13:20" ht="14.25" customHeight="1" x14ac:dyDescent="0.15">
      <c r="M4363" s="123"/>
      <c r="N4363" s="129"/>
      <c r="O4363" s="129"/>
      <c r="P4363" s="130"/>
      <c r="Q4363" s="130"/>
      <c r="R4363" s="130"/>
      <c r="S4363" s="131"/>
      <c r="T4363" s="131"/>
    </row>
    <row r="4364" spans="13:20" ht="14.25" customHeight="1" x14ac:dyDescent="0.15">
      <c r="M4364" s="123"/>
      <c r="N4364" s="129"/>
      <c r="O4364" s="129"/>
      <c r="P4364" s="130"/>
      <c r="Q4364" s="130"/>
      <c r="R4364" s="130"/>
      <c r="S4364" s="131"/>
      <c r="T4364" s="131"/>
    </row>
    <row r="4365" spans="13:20" ht="14.25" customHeight="1" x14ac:dyDescent="0.15">
      <c r="M4365" s="123"/>
      <c r="N4365" s="129"/>
      <c r="O4365" s="129"/>
      <c r="P4365" s="130"/>
      <c r="Q4365" s="130"/>
      <c r="R4365" s="130"/>
      <c r="S4365" s="131"/>
      <c r="T4365" s="131"/>
    </row>
    <row r="4366" spans="13:20" ht="14.25" customHeight="1" x14ac:dyDescent="0.15">
      <c r="M4366" s="123"/>
      <c r="N4366" s="129"/>
      <c r="O4366" s="129"/>
      <c r="P4366" s="130"/>
      <c r="Q4366" s="130"/>
      <c r="R4366" s="130"/>
      <c r="S4366" s="131"/>
      <c r="T4366" s="131"/>
    </row>
    <row r="4367" spans="13:20" ht="14.25" customHeight="1" x14ac:dyDescent="0.15">
      <c r="M4367" s="123"/>
      <c r="N4367" s="129"/>
      <c r="O4367" s="129"/>
      <c r="P4367" s="130"/>
      <c r="Q4367" s="130"/>
      <c r="R4367" s="130"/>
      <c r="S4367" s="131"/>
      <c r="T4367" s="131"/>
    </row>
    <row r="4368" spans="13:20" ht="14.25" customHeight="1" x14ac:dyDescent="0.15">
      <c r="M4368" s="123"/>
      <c r="N4368" s="129"/>
      <c r="O4368" s="129"/>
      <c r="P4368" s="130"/>
      <c r="Q4368" s="130"/>
      <c r="R4368" s="130"/>
      <c r="S4368" s="131"/>
      <c r="T4368" s="131"/>
    </row>
    <row r="4369" spans="13:20" ht="14.25" customHeight="1" x14ac:dyDescent="0.15">
      <c r="M4369" s="123"/>
      <c r="N4369" s="129"/>
      <c r="O4369" s="129"/>
      <c r="P4369" s="130"/>
      <c r="Q4369" s="130"/>
      <c r="R4369" s="130"/>
      <c r="S4369" s="131"/>
      <c r="T4369" s="131"/>
    </row>
    <row r="4370" spans="13:20" ht="14.25" customHeight="1" x14ac:dyDescent="0.15">
      <c r="M4370" s="123"/>
      <c r="N4370" s="129"/>
      <c r="O4370" s="129"/>
      <c r="P4370" s="130"/>
      <c r="Q4370" s="130"/>
      <c r="R4370" s="130"/>
      <c r="S4370" s="131"/>
      <c r="T4370" s="131"/>
    </row>
    <row r="4371" spans="13:20" ht="14.25" customHeight="1" x14ac:dyDescent="0.15">
      <c r="M4371" s="123"/>
      <c r="N4371" s="129"/>
      <c r="O4371" s="129"/>
      <c r="P4371" s="130"/>
      <c r="Q4371" s="130"/>
      <c r="R4371" s="130"/>
      <c r="S4371" s="131"/>
      <c r="T4371" s="131"/>
    </row>
    <row r="4372" spans="13:20" ht="14.25" customHeight="1" x14ac:dyDescent="0.15">
      <c r="M4372" s="123"/>
      <c r="N4372" s="129"/>
      <c r="O4372" s="129"/>
      <c r="P4372" s="130"/>
      <c r="Q4372" s="130"/>
      <c r="R4372" s="130"/>
      <c r="S4372" s="131"/>
      <c r="T4372" s="131"/>
    </row>
    <row r="4373" spans="13:20" ht="14.25" customHeight="1" x14ac:dyDescent="0.15">
      <c r="M4373" s="123"/>
      <c r="N4373" s="129"/>
      <c r="O4373" s="129"/>
      <c r="P4373" s="130"/>
      <c r="Q4373" s="130"/>
      <c r="R4373" s="130"/>
      <c r="S4373" s="131"/>
      <c r="T4373" s="131"/>
    </row>
    <row r="4374" spans="13:20" ht="14.25" customHeight="1" x14ac:dyDescent="0.15">
      <c r="M4374" s="123"/>
      <c r="N4374" s="129"/>
      <c r="O4374" s="129"/>
      <c r="P4374" s="130"/>
      <c r="Q4374" s="130"/>
      <c r="R4374" s="130"/>
      <c r="S4374" s="131"/>
      <c r="T4374" s="131"/>
    </row>
    <row r="4375" spans="13:20" ht="14.25" customHeight="1" x14ac:dyDescent="0.15">
      <c r="M4375" s="123"/>
      <c r="N4375" s="129"/>
      <c r="O4375" s="129"/>
      <c r="P4375" s="130"/>
      <c r="Q4375" s="130"/>
      <c r="R4375" s="130"/>
      <c r="S4375" s="131"/>
      <c r="T4375" s="131"/>
    </row>
    <row r="4376" spans="13:20" ht="14.25" customHeight="1" x14ac:dyDescent="0.15">
      <c r="M4376" s="123"/>
      <c r="N4376" s="129"/>
      <c r="O4376" s="129"/>
      <c r="P4376" s="130"/>
      <c r="Q4376" s="130"/>
      <c r="R4376" s="130"/>
      <c r="S4376" s="131"/>
      <c r="T4376" s="131"/>
    </row>
    <row r="4377" spans="13:20" ht="14.25" customHeight="1" x14ac:dyDescent="0.15">
      <c r="M4377" s="123"/>
      <c r="N4377" s="129"/>
      <c r="O4377" s="129"/>
      <c r="P4377" s="130"/>
      <c r="Q4377" s="130"/>
      <c r="R4377" s="130"/>
      <c r="S4377" s="131"/>
      <c r="T4377" s="131"/>
    </row>
    <row r="4378" spans="13:20" ht="14.25" customHeight="1" x14ac:dyDescent="0.15">
      <c r="M4378" s="123"/>
      <c r="N4378" s="129"/>
      <c r="O4378" s="129"/>
      <c r="P4378" s="130"/>
      <c r="Q4378" s="130"/>
      <c r="R4378" s="130"/>
      <c r="S4378" s="131"/>
      <c r="T4378" s="131"/>
    </row>
    <row r="4379" spans="13:20" ht="14.25" customHeight="1" x14ac:dyDescent="0.15">
      <c r="M4379" s="123"/>
      <c r="N4379" s="129"/>
      <c r="O4379" s="129"/>
      <c r="P4379" s="130"/>
      <c r="Q4379" s="130"/>
      <c r="R4379" s="130"/>
      <c r="S4379" s="131"/>
      <c r="T4379" s="131"/>
    </row>
    <row r="4380" spans="13:20" ht="14.25" customHeight="1" x14ac:dyDescent="0.15">
      <c r="M4380" s="123"/>
      <c r="N4380" s="129"/>
      <c r="O4380" s="129"/>
      <c r="P4380" s="130"/>
      <c r="Q4380" s="130"/>
      <c r="R4380" s="130"/>
      <c r="S4380" s="131"/>
      <c r="T4380" s="131"/>
    </row>
    <row r="4381" spans="13:20" ht="14.25" customHeight="1" x14ac:dyDescent="0.15">
      <c r="M4381" s="123"/>
      <c r="N4381" s="129"/>
      <c r="O4381" s="129"/>
      <c r="P4381" s="130"/>
      <c r="Q4381" s="130"/>
      <c r="R4381" s="130"/>
      <c r="S4381" s="131"/>
      <c r="T4381" s="131"/>
    </row>
    <row r="4382" spans="13:20" ht="14.25" customHeight="1" x14ac:dyDescent="0.15">
      <c r="M4382" s="123"/>
      <c r="N4382" s="129"/>
      <c r="O4382" s="129"/>
      <c r="P4382" s="130"/>
      <c r="Q4382" s="130"/>
      <c r="R4382" s="130"/>
      <c r="S4382" s="131"/>
      <c r="T4382" s="131"/>
    </row>
    <row r="4383" spans="13:20" ht="14.25" customHeight="1" x14ac:dyDescent="0.15">
      <c r="M4383" s="123"/>
      <c r="N4383" s="129"/>
      <c r="O4383" s="129"/>
      <c r="P4383" s="130"/>
      <c r="Q4383" s="130"/>
      <c r="R4383" s="130"/>
      <c r="S4383" s="131"/>
      <c r="T4383" s="131"/>
    </row>
    <row r="4384" spans="13:20" ht="14.25" customHeight="1" x14ac:dyDescent="0.15">
      <c r="M4384" s="123"/>
      <c r="N4384" s="129"/>
      <c r="O4384" s="129"/>
      <c r="P4384" s="130"/>
      <c r="Q4384" s="130"/>
      <c r="R4384" s="130"/>
      <c r="S4384" s="131"/>
      <c r="T4384" s="131"/>
    </row>
    <row r="4385" spans="13:20" ht="14.25" customHeight="1" x14ac:dyDescent="0.15">
      <c r="M4385" s="123"/>
      <c r="N4385" s="129"/>
      <c r="O4385" s="129"/>
      <c r="P4385" s="130"/>
      <c r="Q4385" s="130"/>
      <c r="R4385" s="130"/>
      <c r="S4385" s="131"/>
      <c r="T4385" s="131"/>
    </row>
    <row r="4386" spans="13:20" ht="14.25" customHeight="1" x14ac:dyDescent="0.15">
      <c r="M4386" s="123"/>
      <c r="N4386" s="129"/>
      <c r="O4386" s="129"/>
      <c r="P4386" s="130"/>
      <c r="Q4386" s="130"/>
      <c r="R4386" s="130"/>
      <c r="S4386" s="131"/>
      <c r="T4386" s="131"/>
    </row>
    <row r="4387" spans="13:20" ht="14.25" customHeight="1" x14ac:dyDescent="0.15">
      <c r="M4387" s="123"/>
      <c r="N4387" s="129"/>
      <c r="O4387" s="129"/>
      <c r="P4387" s="130"/>
      <c r="Q4387" s="130"/>
      <c r="R4387" s="130"/>
      <c r="S4387" s="131"/>
      <c r="T4387" s="131"/>
    </row>
    <row r="4388" spans="13:20" ht="14.25" customHeight="1" x14ac:dyDescent="0.15">
      <c r="M4388" s="123"/>
      <c r="N4388" s="129"/>
      <c r="O4388" s="129"/>
      <c r="P4388" s="130"/>
      <c r="Q4388" s="130"/>
      <c r="R4388" s="130"/>
      <c r="S4388" s="131"/>
      <c r="T4388" s="131"/>
    </row>
    <row r="4389" spans="13:20" ht="14.25" customHeight="1" x14ac:dyDescent="0.15">
      <c r="M4389" s="123"/>
      <c r="N4389" s="129"/>
      <c r="O4389" s="129"/>
      <c r="P4389" s="130"/>
      <c r="Q4389" s="130"/>
      <c r="R4389" s="130"/>
      <c r="S4389" s="131"/>
      <c r="T4389" s="131"/>
    </row>
    <row r="4390" spans="13:20" ht="14.25" customHeight="1" x14ac:dyDescent="0.15">
      <c r="M4390" s="123"/>
      <c r="N4390" s="129"/>
      <c r="O4390" s="129"/>
      <c r="P4390" s="130"/>
      <c r="Q4390" s="130"/>
      <c r="R4390" s="130"/>
      <c r="S4390" s="131"/>
      <c r="T4390" s="131"/>
    </row>
    <row r="4391" spans="13:20" ht="14.25" customHeight="1" x14ac:dyDescent="0.15">
      <c r="M4391" s="123"/>
      <c r="N4391" s="129"/>
      <c r="O4391" s="129"/>
      <c r="P4391" s="130"/>
      <c r="Q4391" s="130"/>
      <c r="R4391" s="130"/>
      <c r="S4391" s="131"/>
      <c r="T4391" s="131"/>
    </row>
    <row r="4392" spans="13:20" ht="14.25" customHeight="1" x14ac:dyDescent="0.15">
      <c r="M4392" s="123"/>
      <c r="N4392" s="129"/>
      <c r="O4392" s="129"/>
      <c r="P4392" s="130"/>
      <c r="Q4392" s="130"/>
      <c r="R4392" s="130"/>
      <c r="S4392" s="131"/>
      <c r="T4392" s="131"/>
    </row>
    <row r="4393" spans="13:20" ht="14.25" customHeight="1" x14ac:dyDescent="0.15">
      <c r="M4393" s="123"/>
      <c r="N4393" s="129"/>
      <c r="O4393" s="129"/>
      <c r="P4393" s="130"/>
      <c r="Q4393" s="130"/>
      <c r="R4393" s="130"/>
      <c r="S4393" s="131"/>
      <c r="T4393" s="131"/>
    </row>
    <row r="4394" spans="13:20" ht="14.25" customHeight="1" x14ac:dyDescent="0.15">
      <c r="M4394" s="123"/>
      <c r="N4394" s="129"/>
      <c r="O4394" s="129"/>
      <c r="P4394" s="130"/>
      <c r="Q4394" s="130"/>
      <c r="R4394" s="130"/>
      <c r="S4394" s="131"/>
      <c r="T4394" s="131"/>
    </row>
    <row r="4395" spans="13:20" ht="14.25" customHeight="1" x14ac:dyDescent="0.15">
      <c r="M4395" s="123"/>
      <c r="N4395" s="129"/>
      <c r="O4395" s="129"/>
      <c r="P4395" s="130"/>
      <c r="Q4395" s="130"/>
      <c r="R4395" s="130"/>
      <c r="S4395" s="131"/>
      <c r="T4395" s="131"/>
    </row>
    <row r="4396" spans="13:20" ht="14.25" customHeight="1" x14ac:dyDescent="0.15">
      <c r="M4396" s="123"/>
      <c r="N4396" s="129"/>
      <c r="O4396" s="129"/>
      <c r="P4396" s="130"/>
      <c r="Q4396" s="130"/>
      <c r="R4396" s="130"/>
      <c r="S4396" s="131"/>
      <c r="T4396" s="131"/>
    </row>
    <row r="4397" spans="13:20" ht="14.25" customHeight="1" x14ac:dyDescent="0.15">
      <c r="M4397" s="123"/>
      <c r="N4397" s="129"/>
      <c r="O4397" s="129"/>
      <c r="P4397" s="130"/>
      <c r="Q4397" s="130"/>
      <c r="R4397" s="130"/>
      <c r="S4397" s="131"/>
      <c r="T4397" s="131"/>
    </row>
    <row r="4398" spans="13:20" ht="14.25" customHeight="1" x14ac:dyDescent="0.15">
      <c r="M4398" s="123"/>
      <c r="N4398" s="129"/>
      <c r="O4398" s="129"/>
      <c r="P4398" s="130"/>
      <c r="Q4398" s="130"/>
      <c r="R4398" s="130"/>
      <c r="S4398" s="131"/>
      <c r="T4398" s="131"/>
    </row>
    <row r="4399" spans="13:20" ht="14.25" customHeight="1" x14ac:dyDescent="0.15">
      <c r="M4399" s="123"/>
      <c r="N4399" s="129"/>
      <c r="O4399" s="129"/>
      <c r="P4399" s="130"/>
      <c r="Q4399" s="130"/>
      <c r="R4399" s="130"/>
      <c r="S4399" s="131"/>
      <c r="T4399" s="131"/>
    </row>
    <row r="4400" spans="13:20" ht="14.25" customHeight="1" x14ac:dyDescent="0.15">
      <c r="M4400" s="123"/>
      <c r="N4400" s="129"/>
      <c r="O4400" s="129"/>
      <c r="P4400" s="130"/>
      <c r="Q4400" s="130"/>
      <c r="R4400" s="130"/>
      <c r="S4400" s="131"/>
      <c r="T4400" s="131"/>
    </row>
    <row r="4401" spans="13:20" ht="14.25" customHeight="1" x14ac:dyDescent="0.15">
      <c r="M4401" s="123"/>
      <c r="N4401" s="129"/>
      <c r="O4401" s="129"/>
      <c r="P4401" s="130"/>
      <c r="Q4401" s="130"/>
      <c r="R4401" s="130"/>
      <c r="S4401" s="131"/>
      <c r="T4401" s="131"/>
    </row>
    <row r="4402" spans="13:20" ht="14.25" customHeight="1" x14ac:dyDescent="0.15">
      <c r="M4402" s="123"/>
      <c r="N4402" s="129"/>
      <c r="O4402" s="129"/>
      <c r="P4402" s="130"/>
      <c r="Q4402" s="130"/>
      <c r="R4402" s="130"/>
      <c r="S4402" s="131"/>
      <c r="T4402" s="131"/>
    </row>
    <row r="4403" spans="13:20" ht="14.25" customHeight="1" x14ac:dyDescent="0.15">
      <c r="M4403" s="123"/>
      <c r="N4403" s="129"/>
      <c r="O4403" s="129"/>
      <c r="P4403" s="130"/>
      <c r="Q4403" s="130"/>
      <c r="R4403" s="130"/>
      <c r="S4403" s="131"/>
      <c r="T4403" s="131"/>
    </row>
    <row r="4404" spans="13:20" ht="14.25" customHeight="1" x14ac:dyDescent="0.15">
      <c r="M4404" s="123"/>
      <c r="N4404" s="129"/>
      <c r="O4404" s="129"/>
      <c r="P4404" s="130"/>
      <c r="Q4404" s="130"/>
      <c r="R4404" s="130"/>
      <c r="S4404" s="131"/>
      <c r="T4404" s="131"/>
    </row>
    <row r="4405" spans="13:20" ht="14.25" customHeight="1" x14ac:dyDescent="0.15">
      <c r="M4405" s="123"/>
      <c r="N4405" s="129"/>
      <c r="O4405" s="129"/>
      <c r="P4405" s="130"/>
      <c r="Q4405" s="130"/>
      <c r="R4405" s="130"/>
      <c r="S4405" s="131"/>
      <c r="T4405" s="131"/>
    </row>
    <row r="4406" spans="13:20" ht="14.25" customHeight="1" x14ac:dyDescent="0.15">
      <c r="M4406" s="123"/>
      <c r="N4406" s="129"/>
      <c r="O4406" s="129"/>
      <c r="P4406" s="130"/>
      <c r="Q4406" s="130"/>
      <c r="R4406" s="130"/>
      <c r="S4406" s="131"/>
      <c r="T4406" s="131"/>
    </row>
    <row r="4407" spans="13:20" ht="14.25" customHeight="1" x14ac:dyDescent="0.15">
      <c r="M4407" s="123"/>
      <c r="N4407" s="129"/>
      <c r="O4407" s="129"/>
      <c r="P4407" s="130"/>
      <c r="Q4407" s="130"/>
      <c r="R4407" s="130"/>
      <c r="S4407" s="131"/>
      <c r="T4407" s="131"/>
    </row>
    <row r="4408" spans="13:20" ht="14.25" customHeight="1" x14ac:dyDescent="0.15">
      <c r="M4408" s="123"/>
      <c r="N4408" s="129"/>
      <c r="O4408" s="129"/>
      <c r="P4408" s="130"/>
      <c r="Q4408" s="130"/>
      <c r="R4408" s="130"/>
      <c r="S4408" s="131"/>
      <c r="T4408" s="131"/>
    </row>
    <row r="4409" spans="13:20" ht="14.25" customHeight="1" x14ac:dyDescent="0.15">
      <c r="M4409" s="123"/>
      <c r="N4409" s="129"/>
      <c r="O4409" s="129"/>
      <c r="P4409" s="130"/>
      <c r="Q4409" s="130"/>
      <c r="R4409" s="130"/>
      <c r="S4409" s="131"/>
      <c r="T4409" s="131"/>
    </row>
    <row r="4410" spans="13:20" ht="14.25" customHeight="1" x14ac:dyDescent="0.15">
      <c r="M4410" s="123"/>
      <c r="N4410" s="129"/>
      <c r="O4410" s="129"/>
      <c r="P4410" s="130"/>
      <c r="Q4410" s="130"/>
      <c r="R4410" s="130"/>
      <c r="S4410" s="131"/>
      <c r="T4410" s="131"/>
    </row>
    <row r="4411" spans="13:20" ht="14.25" customHeight="1" x14ac:dyDescent="0.15">
      <c r="M4411" s="123"/>
      <c r="N4411" s="129"/>
      <c r="O4411" s="129"/>
      <c r="P4411" s="130"/>
      <c r="Q4411" s="130"/>
      <c r="R4411" s="130"/>
      <c r="S4411" s="131"/>
      <c r="T4411" s="131"/>
    </row>
    <row r="4412" spans="13:20" ht="14.25" customHeight="1" x14ac:dyDescent="0.15">
      <c r="M4412" s="123"/>
      <c r="N4412" s="129"/>
      <c r="O4412" s="129"/>
      <c r="P4412" s="130"/>
      <c r="Q4412" s="130"/>
      <c r="R4412" s="130"/>
      <c r="S4412" s="131"/>
      <c r="T4412" s="131"/>
    </row>
    <row r="4413" spans="13:20" ht="14.25" customHeight="1" x14ac:dyDescent="0.15">
      <c r="M4413" s="123"/>
      <c r="N4413" s="129"/>
      <c r="O4413" s="129"/>
      <c r="P4413" s="130"/>
      <c r="Q4413" s="130"/>
      <c r="R4413" s="130"/>
      <c r="S4413" s="131"/>
      <c r="T4413" s="131"/>
    </row>
    <row r="4414" spans="13:20" ht="14.25" customHeight="1" x14ac:dyDescent="0.15">
      <c r="M4414" s="123"/>
      <c r="N4414" s="129"/>
      <c r="O4414" s="129"/>
      <c r="P4414" s="130"/>
      <c r="Q4414" s="130"/>
      <c r="R4414" s="130"/>
      <c r="S4414" s="131"/>
      <c r="T4414" s="131"/>
    </row>
    <row r="4415" spans="13:20" ht="14.25" customHeight="1" x14ac:dyDescent="0.15">
      <c r="M4415" s="123"/>
      <c r="N4415" s="129"/>
      <c r="O4415" s="129"/>
      <c r="P4415" s="130"/>
      <c r="Q4415" s="130"/>
      <c r="R4415" s="130"/>
      <c r="S4415" s="131"/>
      <c r="T4415" s="131"/>
    </row>
    <row r="4416" spans="13:20" ht="14.25" customHeight="1" x14ac:dyDescent="0.15">
      <c r="M4416" s="123"/>
      <c r="N4416" s="129"/>
      <c r="O4416" s="129"/>
      <c r="P4416" s="130"/>
      <c r="Q4416" s="130"/>
      <c r="R4416" s="130"/>
      <c r="S4416" s="131"/>
      <c r="T4416" s="131"/>
    </row>
    <row r="4417" spans="13:20" ht="14.25" customHeight="1" x14ac:dyDescent="0.15">
      <c r="M4417" s="123"/>
      <c r="N4417" s="129"/>
      <c r="O4417" s="129"/>
      <c r="P4417" s="130"/>
      <c r="Q4417" s="130"/>
      <c r="R4417" s="130"/>
      <c r="S4417" s="131"/>
      <c r="T4417" s="131"/>
    </row>
    <row r="4418" spans="13:20" ht="14.25" customHeight="1" x14ac:dyDescent="0.15">
      <c r="M4418" s="123"/>
      <c r="N4418" s="129"/>
      <c r="O4418" s="129"/>
      <c r="P4418" s="130"/>
      <c r="Q4418" s="130"/>
      <c r="R4418" s="130"/>
      <c r="S4418" s="131"/>
      <c r="T4418" s="131"/>
    </row>
    <row r="4419" spans="13:20" ht="14.25" customHeight="1" x14ac:dyDescent="0.15">
      <c r="M4419" s="123"/>
      <c r="N4419" s="129"/>
      <c r="O4419" s="129"/>
      <c r="P4419" s="130"/>
      <c r="Q4419" s="130"/>
      <c r="R4419" s="130"/>
      <c r="S4419" s="131"/>
      <c r="T4419" s="131"/>
    </row>
    <row r="4420" spans="13:20" ht="14.25" customHeight="1" x14ac:dyDescent="0.15">
      <c r="M4420" s="123"/>
      <c r="N4420" s="129"/>
      <c r="O4420" s="129"/>
      <c r="P4420" s="130"/>
      <c r="Q4420" s="130"/>
      <c r="R4420" s="130"/>
      <c r="S4420" s="131"/>
      <c r="T4420" s="131"/>
    </row>
    <row r="4421" spans="13:20" ht="14.25" customHeight="1" x14ac:dyDescent="0.15">
      <c r="M4421" s="123"/>
      <c r="N4421" s="129"/>
      <c r="O4421" s="129"/>
      <c r="P4421" s="130"/>
      <c r="Q4421" s="130"/>
      <c r="R4421" s="130"/>
      <c r="S4421" s="131"/>
      <c r="T4421" s="131"/>
    </row>
    <row r="4422" spans="13:20" ht="14.25" customHeight="1" x14ac:dyDescent="0.15">
      <c r="M4422" s="123"/>
      <c r="N4422" s="129"/>
      <c r="O4422" s="129"/>
      <c r="P4422" s="130"/>
      <c r="Q4422" s="130"/>
      <c r="R4422" s="130"/>
      <c r="S4422" s="131"/>
      <c r="T4422" s="131"/>
    </row>
    <row r="4423" spans="13:20" ht="14.25" customHeight="1" x14ac:dyDescent="0.15">
      <c r="M4423" s="123"/>
      <c r="N4423" s="129"/>
      <c r="O4423" s="129"/>
      <c r="P4423" s="130"/>
      <c r="Q4423" s="130"/>
      <c r="R4423" s="130"/>
      <c r="S4423" s="131"/>
      <c r="T4423" s="131"/>
    </row>
    <row r="4424" spans="13:20" ht="14.25" customHeight="1" x14ac:dyDescent="0.15">
      <c r="M4424" s="123"/>
      <c r="N4424" s="129"/>
      <c r="O4424" s="129"/>
      <c r="P4424" s="130"/>
      <c r="Q4424" s="130"/>
      <c r="R4424" s="130"/>
      <c r="S4424" s="131"/>
      <c r="T4424" s="131"/>
    </row>
    <row r="4425" spans="13:20" ht="14.25" customHeight="1" x14ac:dyDescent="0.15">
      <c r="M4425" s="123"/>
      <c r="N4425" s="129"/>
      <c r="O4425" s="129"/>
      <c r="P4425" s="130"/>
      <c r="Q4425" s="130"/>
      <c r="R4425" s="130"/>
      <c r="S4425" s="131"/>
      <c r="T4425" s="131"/>
    </row>
    <row r="4426" spans="13:20" ht="14.25" customHeight="1" x14ac:dyDescent="0.15">
      <c r="M4426" s="123"/>
      <c r="N4426" s="129"/>
      <c r="O4426" s="129"/>
      <c r="P4426" s="130"/>
      <c r="Q4426" s="130"/>
      <c r="R4426" s="130"/>
      <c r="S4426" s="131"/>
      <c r="T4426" s="131"/>
    </row>
    <row r="4427" spans="13:20" ht="14.25" customHeight="1" x14ac:dyDescent="0.15">
      <c r="M4427" s="123"/>
      <c r="N4427" s="129"/>
      <c r="O4427" s="129"/>
      <c r="P4427" s="130"/>
      <c r="Q4427" s="130"/>
      <c r="R4427" s="130"/>
      <c r="S4427" s="131"/>
      <c r="T4427" s="131"/>
    </row>
    <row r="4428" spans="13:20" ht="14.25" customHeight="1" x14ac:dyDescent="0.15">
      <c r="M4428" s="123"/>
      <c r="N4428" s="129"/>
      <c r="O4428" s="129"/>
      <c r="P4428" s="130"/>
      <c r="Q4428" s="130"/>
      <c r="R4428" s="130"/>
      <c r="S4428" s="131"/>
      <c r="T4428" s="131"/>
    </row>
    <row r="4429" spans="13:20" ht="14.25" customHeight="1" x14ac:dyDescent="0.15">
      <c r="M4429" s="123"/>
      <c r="N4429" s="129"/>
      <c r="O4429" s="129"/>
      <c r="P4429" s="130"/>
      <c r="Q4429" s="130"/>
      <c r="R4429" s="130"/>
      <c r="S4429" s="131"/>
      <c r="T4429" s="131"/>
    </row>
    <row r="4430" spans="13:20" ht="14.25" customHeight="1" x14ac:dyDescent="0.15">
      <c r="M4430" s="123"/>
      <c r="N4430" s="129"/>
      <c r="O4430" s="129"/>
      <c r="P4430" s="130"/>
      <c r="Q4430" s="130"/>
      <c r="R4430" s="130"/>
      <c r="S4430" s="131"/>
      <c r="T4430" s="131"/>
    </row>
    <row r="4431" spans="13:20" ht="14.25" customHeight="1" x14ac:dyDescent="0.15">
      <c r="M4431" s="123"/>
      <c r="N4431" s="129"/>
      <c r="O4431" s="129"/>
      <c r="P4431" s="130"/>
      <c r="Q4431" s="130"/>
      <c r="R4431" s="130"/>
      <c r="S4431" s="131"/>
      <c r="T4431" s="131"/>
    </row>
    <row r="4432" spans="13:20" ht="14.25" customHeight="1" x14ac:dyDescent="0.15">
      <c r="M4432" s="123"/>
      <c r="N4432" s="129"/>
      <c r="O4432" s="129"/>
      <c r="P4432" s="130"/>
      <c r="Q4432" s="130"/>
      <c r="R4432" s="130"/>
      <c r="S4432" s="131"/>
      <c r="T4432" s="131"/>
    </row>
    <row r="4433" spans="13:20" ht="14.25" customHeight="1" x14ac:dyDescent="0.15">
      <c r="M4433" s="123"/>
      <c r="N4433" s="129"/>
      <c r="O4433" s="129"/>
      <c r="P4433" s="130"/>
      <c r="Q4433" s="130"/>
      <c r="R4433" s="130"/>
      <c r="S4433" s="131"/>
      <c r="T4433" s="131"/>
    </row>
    <row r="4434" spans="13:20" ht="14.25" customHeight="1" x14ac:dyDescent="0.15">
      <c r="M4434" s="123"/>
      <c r="N4434" s="129"/>
      <c r="O4434" s="129"/>
      <c r="P4434" s="130"/>
      <c r="Q4434" s="130"/>
      <c r="R4434" s="130"/>
      <c r="S4434" s="131"/>
      <c r="T4434" s="131"/>
    </row>
    <row r="4435" spans="13:20" ht="14.25" customHeight="1" x14ac:dyDescent="0.15">
      <c r="M4435" s="123"/>
      <c r="N4435" s="129"/>
      <c r="O4435" s="129"/>
      <c r="P4435" s="130"/>
      <c r="Q4435" s="130"/>
      <c r="R4435" s="130"/>
      <c r="S4435" s="131"/>
      <c r="T4435" s="131"/>
    </row>
    <row r="4436" spans="13:20" ht="14.25" customHeight="1" x14ac:dyDescent="0.15">
      <c r="M4436" s="123"/>
      <c r="N4436" s="129"/>
      <c r="O4436" s="129"/>
      <c r="P4436" s="130"/>
      <c r="Q4436" s="130"/>
      <c r="R4436" s="130"/>
      <c r="S4436" s="131"/>
      <c r="T4436" s="131"/>
    </row>
    <row r="4437" spans="13:20" ht="14.25" customHeight="1" x14ac:dyDescent="0.15">
      <c r="M4437" s="123"/>
      <c r="N4437" s="129"/>
      <c r="O4437" s="129"/>
      <c r="P4437" s="130"/>
      <c r="Q4437" s="130"/>
      <c r="R4437" s="130"/>
      <c r="S4437" s="131"/>
      <c r="T4437" s="131"/>
    </row>
    <row r="4438" spans="13:20" ht="14.25" customHeight="1" x14ac:dyDescent="0.15">
      <c r="M4438" s="123"/>
      <c r="N4438" s="129"/>
      <c r="O4438" s="129"/>
      <c r="P4438" s="130"/>
      <c r="Q4438" s="130"/>
      <c r="R4438" s="130"/>
      <c r="S4438" s="131"/>
      <c r="T4438" s="131"/>
    </row>
    <row r="4439" spans="13:20" ht="14.25" customHeight="1" x14ac:dyDescent="0.15">
      <c r="M4439" s="123"/>
      <c r="N4439" s="129"/>
      <c r="O4439" s="129"/>
      <c r="P4439" s="130"/>
      <c r="Q4439" s="130"/>
      <c r="R4439" s="130"/>
      <c r="S4439" s="131"/>
      <c r="T4439" s="131"/>
    </row>
    <row r="4440" spans="13:20" ht="14.25" customHeight="1" x14ac:dyDescent="0.15">
      <c r="M4440" s="123"/>
      <c r="N4440" s="129"/>
      <c r="O4440" s="129"/>
      <c r="P4440" s="130"/>
      <c r="Q4440" s="130"/>
      <c r="R4440" s="130"/>
      <c r="S4440" s="131"/>
      <c r="T4440" s="131"/>
    </row>
    <row r="4441" spans="13:20" ht="14.25" customHeight="1" x14ac:dyDescent="0.15">
      <c r="M4441" s="123"/>
      <c r="N4441" s="129"/>
      <c r="O4441" s="129"/>
      <c r="P4441" s="130"/>
      <c r="Q4441" s="130"/>
      <c r="R4441" s="130"/>
      <c r="S4441" s="131"/>
      <c r="T4441" s="131"/>
    </row>
    <row r="4442" spans="13:20" ht="14.25" customHeight="1" x14ac:dyDescent="0.15">
      <c r="M4442" s="123"/>
      <c r="N4442" s="129"/>
      <c r="O4442" s="129"/>
      <c r="P4442" s="130"/>
      <c r="Q4442" s="130"/>
      <c r="R4442" s="130"/>
      <c r="S4442" s="131"/>
      <c r="T4442" s="131"/>
    </row>
    <row r="4443" spans="13:20" ht="14.25" customHeight="1" x14ac:dyDescent="0.15">
      <c r="M4443" s="123"/>
      <c r="N4443" s="129"/>
      <c r="O4443" s="129"/>
      <c r="P4443" s="130"/>
      <c r="Q4443" s="130"/>
      <c r="R4443" s="130"/>
      <c r="S4443" s="131"/>
      <c r="T4443" s="131"/>
    </row>
    <row r="4444" spans="13:20" ht="14.25" customHeight="1" x14ac:dyDescent="0.15">
      <c r="M4444" s="123"/>
      <c r="N4444" s="129"/>
      <c r="O4444" s="129"/>
      <c r="P4444" s="130"/>
      <c r="Q4444" s="130"/>
      <c r="R4444" s="130"/>
      <c r="S4444" s="131"/>
      <c r="T4444" s="131"/>
    </row>
    <row r="4445" spans="13:20" ht="14.25" customHeight="1" x14ac:dyDescent="0.15">
      <c r="M4445" s="123"/>
      <c r="N4445" s="129"/>
      <c r="O4445" s="129"/>
      <c r="P4445" s="130"/>
      <c r="Q4445" s="130"/>
      <c r="R4445" s="130"/>
      <c r="S4445" s="131"/>
      <c r="T4445" s="131"/>
    </row>
    <row r="4446" spans="13:20" ht="14.25" customHeight="1" x14ac:dyDescent="0.15">
      <c r="M4446" s="123"/>
      <c r="N4446" s="129"/>
      <c r="O4446" s="129"/>
      <c r="P4446" s="130"/>
      <c r="Q4446" s="130"/>
      <c r="R4446" s="130"/>
      <c r="S4446" s="131"/>
      <c r="T4446" s="131"/>
    </row>
    <row r="4447" spans="13:20" ht="14.25" customHeight="1" x14ac:dyDescent="0.15">
      <c r="M4447" s="123"/>
      <c r="N4447" s="129"/>
      <c r="O4447" s="129"/>
      <c r="P4447" s="130"/>
      <c r="Q4447" s="130"/>
      <c r="R4447" s="130"/>
      <c r="S4447" s="131"/>
      <c r="T4447" s="131"/>
    </row>
    <row r="4448" spans="13:20" ht="14.25" customHeight="1" x14ac:dyDescent="0.15">
      <c r="M4448" s="123"/>
      <c r="N4448" s="129"/>
      <c r="O4448" s="129"/>
      <c r="P4448" s="130"/>
      <c r="Q4448" s="130"/>
      <c r="R4448" s="130"/>
      <c r="S4448" s="131"/>
      <c r="T4448" s="131"/>
    </row>
    <row r="4449" spans="13:20" ht="14.25" customHeight="1" x14ac:dyDescent="0.15">
      <c r="M4449" s="123"/>
      <c r="N4449" s="129"/>
      <c r="O4449" s="129"/>
      <c r="P4449" s="130"/>
      <c r="Q4449" s="130"/>
      <c r="R4449" s="130"/>
      <c r="S4449" s="131"/>
      <c r="T4449" s="131"/>
    </row>
    <row r="4450" spans="13:20" ht="14.25" customHeight="1" x14ac:dyDescent="0.15">
      <c r="M4450" s="123"/>
      <c r="N4450" s="129"/>
      <c r="O4450" s="129"/>
      <c r="P4450" s="130"/>
      <c r="Q4450" s="130"/>
      <c r="R4450" s="130"/>
      <c r="S4450" s="131"/>
      <c r="T4450" s="131"/>
    </row>
    <row r="4451" spans="13:20" ht="14.25" customHeight="1" x14ac:dyDescent="0.15">
      <c r="M4451" s="123"/>
      <c r="N4451" s="129"/>
      <c r="O4451" s="129"/>
      <c r="P4451" s="130"/>
      <c r="Q4451" s="130"/>
      <c r="R4451" s="130"/>
      <c r="S4451" s="131"/>
      <c r="T4451" s="131"/>
    </row>
    <row r="4452" spans="13:20" ht="14.25" customHeight="1" x14ac:dyDescent="0.15">
      <c r="M4452" s="123"/>
      <c r="N4452" s="129"/>
      <c r="O4452" s="129"/>
      <c r="P4452" s="130"/>
      <c r="Q4452" s="130"/>
      <c r="R4452" s="130"/>
      <c r="S4452" s="131"/>
      <c r="T4452" s="131"/>
    </row>
    <row r="4453" spans="13:20" ht="14.25" customHeight="1" x14ac:dyDescent="0.15">
      <c r="M4453" s="123"/>
      <c r="N4453" s="129"/>
      <c r="O4453" s="129"/>
      <c r="P4453" s="130"/>
      <c r="Q4453" s="130"/>
      <c r="R4453" s="130"/>
      <c r="S4453" s="131"/>
      <c r="T4453" s="131"/>
    </row>
    <row r="4454" spans="13:20" ht="14.25" customHeight="1" x14ac:dyDescent="0.15">
      <c r="M4454" s="123"/>
      <c r="N4454" s="129"/>
      <c r="O4454" s="129"/>
      <c r="P4454" s="130"/>
      <c r="Q4454" s="130"/>
      <c r="R4454" s="130"/>
      <c r="S4454" s="131"/>
      <c r="T4454" s="131"/>
    </row>
    <row r="4455" spans="13:20" ht="14.25" customHeight="1" x14ac:dyDescent="0.15">
      <c r="M4455" s="123"/>
      <c r="N4455" s="129"/>
      <c r="O4455" s="129"/>
      <c r="P4455" s="130"/>
      <c r="Q4455" s="130"/>
      <c r="R4455" s="130"/>
      <c r="S4455" s="131"/>
      <c r="T4455" s="131"/>
    </row>
    <row r="4456" spans="13:20" ht="14.25" customHeight="1" x14ac:dyDescent="0.15">
      <c r="M4456" s="123"/>
      <c r="N4456" s="129"/>
      <c r="O4456" s="129"/>
      <c r="P4456" s="130"/>
      <c r="Q4456" s="130"/>
      <c r="R4456" s="130"/>
      <c r="S4456" s="131"/>
      <c r="T4456" s="131"/>
    </row>
    <row r="4457" spans="13:20" ht="14.25" customHeight="1" x14ac:dyDescent="0.15">
      <c r="M4457" s="123"/>
      <c r="N4457" s="129"/>
      <c r="O4457" s="129"/>
      <c r="P4457" s="130"/>
      <c r="Q4457" s="130"/>
      <c r="R4457" s="130"/>
      <c r="S4457" s="131"/>
      <c r="T4457" s="131"/>
    </row>
    <row r="4458" spans="13:20" ht="14.25" customHeight="1" x14ac:dyDescent="0.15">
      <c r="M4458" s="123"/>
      <c r="N4458" s="129"/>
      <c r="O4458" s="129"/>
      <c r="P4458" s="130"/>
      <c r="Q4458" s="130"/>
      <c r="R4458" s="130"/>
      <c r="S4458" s="131"/>
      <c r="T4458" s="131"/>
    </row>
    <row r="4459" spans="13:20" ht="14.25" customHeight="1" x14ac:dyDescent="0.15">
      <c r="M4459" s="123"/>
      <c r="N4459" s="129"/>
      <c r="O4459" s="129"/>
      <c r="P4459" s="130"/>
      <c r="Q4459" s="130"/>
      <c r="R4459" s="130"/>
      <c r="S4459" s="131"/>
      <c r="T4459" s="131"/>
    </row>
    <row r="4460" spans="13:20" ht="14.25" customHeight="1" x14ac:dyDescent="0.15">
      <c r="M4460" s="123"/>
      <c r="N4460" s="129"/>
      <c r="O4460" s="129"/>
      <c r="P4460" s="130"/>
      <c r="Q4460" s="130"/>
      <c r="R4460" s="130"/>
      <c r="S4460" s="131"/>
      <c r="T4460" s="131"/>
    </row>
    <row r="4461" spans="13:20" ht="14.25" customHeight="1" x14ac:dyDescent="0.15">
      <c r="M4461" s="123"/>
      <c r="N4461" s="129"/>
      <c r="O4461" s="129"/>
      <c r="P4461" s="130"/>
      <c r="Q4461" s="130"/>
      <c r="R4461" s="130"/>
      <c r="S4461" s="131"/>
      <c r="T4461" s="131"/>
    </row>
    <row r="4462" spans="13:20" ht="14.25" customHeight="1" x14ac:dyDescent="0.15">
      <c r="M4462" s="123"/>
      <c r="N4462" s="129"/>
      <c r="O4462" s="129"/>
      <c r="P4462" s="130"/>
      <c r="Q4462" s="130"/>
      <c r="R4462" s="130"/>
      <c r="S4462" s="131"/>
      <c r="T4462" s="131"/>
    </row>
    <row r="4463" spans="13:20" ht="14.25" customHeight="1" x14ac:dyDescent="0.15">
      <c r="M4463" s="123"/>
      <c r="N4463" s="129"/>
      <c r="O4463" s="129"/>
      <c r="P4463" s="130"/>
      <c r="Q4463" s="130"/>
      <c r="R4463" s="130"/>
      <c r="S4463" s="131"/>
      <c r="T4463" s="131"/>
    </row>
    <row r="4464" spans="13:20" ht="14.25" customHeight="1" x14ac:dyDescent="0.15">
      <c r="M4464" s="123"/>
      <c r="N4464" s="129"/>
      <c r="O4464" s="129"/>
      <c r="P4464" s="130"/>
      <c r="Q4464" s="130"/>
      <c r="R4464" s="130"/>
      <c r="S4464" s="131"/>
      <c r="T4464" s="131"/>
    </row>
    <row r="4465" spans="13:20" ht="14.25" customHeight="1" x14ac:dyDescent="0.15">
      <c r="M4465" s="123"/>
      <c r="N4465" s="129"/>
      <c r="O4465" s="129"/>
      <c r="P4465" s="130"/>
      <c r="Q4465" s="130"/>
      <c r="R4465" s="130"/>
      <c r="S4465" s="131"/>
      <c r="T4465" s="131"/>
    </row>
    <row r="4466" spans="13:20" ht="14.25" customHeight="1" x14ac:dyDescent="0.15">
      <c r="M4466" s="123"/>
      <c r="N4466" s="129"/>
      <c r="O4466" s="129"/>
      <c r="P4466" s="130"/>
      <c r="Q4466" s="130"/>
      <c r="R4466" s="130"/>
      <c r="S4466" s="131"/>
      <c r="T4466" s="131"/>
    </row>
    <row r="4467" spans="13:20" ht="14.25" customHeight="1" x14ac:dyDescent="0.15">
      <c r="M4467" s="123"/>
      <c r="N4467" s="129"/>
      <c r="O4467" s="129"/>
      <c r="P4467" s="130"/>
      <c r="Q4467" s="130"/>
      <c r="R4467" s="130"/>
      <c r="S4467" s="131"/>
      <c r="T4467" s="131"/>
    </row>
    <row r="4468" spans="13:20" ht="14.25" customHeight="1" x14ac:dyDescent="0.15">
      <c r="M4468" s="123"/>
      <c r="N4468" s="129"/>
      <c r="O4468" s="129"/>
      <c r="P4468" s="130"/>
      <c r="Q4468" s="130"/>
      <c r="R4468" s="130"/>
      <c r="S4468" s="131"/>
      <c r="T4468" s="131"/>
    </row>
    <row r="4469" spans="13:20" ht="14.25" customHeight="1" x14ac:dyDescent="0.15">
      <c r="M4469" s="123"/>
      <c r="N4469" s="129"/>
      <c r="O4469" s="129"/>
      <c r="P4469" s="130"/>
      <c r="Q4469" s="130"/>
      <c r="R4469" s="130"/>
      <c r="S4469" s="131"/>
      <c r="T4469" s="131"/>
    </row>
    <row r="4470" spans="13:20" ht="14.25" customHeight="1" x14ac:dyDescent="0.15">
      <c r="M4470" s="123"/>
      <c r="N4470" s="129"/>
      <c r="O4470" s="129"/>
      <c r="P4470" s="130"/>
      <c r="Q4470" s="130"/>
      <c r="R4470" s="130"/>
      <c r="S4470" s="131"/>
      <c r="T4470" s="131"/>
    </row>
    <row r="4471" spans="13:20" ht="14.25" customHeight="1" x14ac:dyDescent="0.15">
      <c r="M4471" s="123"/>
      <c r="N4471" s="129"/>
      <c r="O4471" s="129"/>
      <c r="P4471" s="130"/>
      <c r="Q4471" s="130"/>
      <c r="R4471" s="130"/>
      <c r="S4471" s="131"/>
      <c r="T4471" s="131"/>
    </row>
    <row r="4472" spans="13:20" ht="14.25" customHeight="1" x14ac:dyDescent="0.15">
      <c r="M4472" s="123"/>
      <c r="N4472" s="129"/>
      <c r="O4472" s="129"/>
      <c r="P4472" s="130"/>
      <c r="Q4472" s="130"/>
      <c r="R4472" s="130"/>
      <c r="S4472" s="131"/>
      <c r="T4472" s="131"/>
    </row>
    <row r="4473" spans="13:20" ht="14.25" customHeight="1" x14ac:dyDescent="0.15">
      <c r="M4473" s="123"/>
      <c r="N4473" s="129"/>
      <c r="O4473" s="129"/>
      <c r="P4473" s="130"/>
      <c r="Q4473" s="130"/>
      <c r="R4473" s="130"/>
      <c r="S4473" s="131"/>
      <c r="T4473" s="131"/>
    </row>
    <row r="4474" spans="13:20" ht="14.25" customHeight="1" x14ac:dyDescent="0.15">
      <c r="M4474" s="123"/>
      <c r="N4474" s="129"/>
      <c r="O4474" s="129"/>
      <c r="P4474" s="130"/>
      <c r="Q4474" s="130"/>
      <c r="R4474" s="130"/>
      <c r="S4474" s="131"/>
      <c r="T4474" s="131"/>
    </row>
    <row r="4475" spans="13:20" ht="14.25" customHeight="1" x14ac:dyDescent="0.15">
      <c r="M4475" s="123"/>
      <c r="N4475" s="129"/>
      <c r="O4475" s="129"/>
      <c r="P4475" s="130"/>
      <c r="Q4475" s="130"/>
      <c r="R4475" s="130"/>
      <c r="S4475" s="131"/>
      <c r="T4475" s="131"/>
    </row>
    <row r="4476" spans="13:20" ht="14.25" customHeight="1" x14ac:dyDescent="0.15">
      <c r="M4476" s="123"/>
      <c r="N4476" s="129"/>
      <c r="O4476" s="129"/>
      <c r="P4476" s="130"/>
      <c r="Q4476" s="130"/>
      <c r="R4476" s="130"/>
      <c r="S4476" s="131"/>
      <c r="T4476" s="131"/>
    </row>
    <row r="4477" spans="13:20" ht="14.25" customHeight="1" x14ac:dyDescent="0.15">
      <c r="M4477" s="123"/>
      <c r="N4477" s="129"/>
      <c r="O4477" s="129"/>
      <c r="P4477" s="130"/>
      <c r="Q4477" s="130"/>
      <c r="R4477" s="130"/>
      <c r="S4477" s="131"/>
      <c r="T4477" s="131"/>
    </row>
    <row r="4478" spans="13:20" ht="14.25" customHeight="1" x14ac:dyDescent="0.15">
      <c r="M4478" s="123"/>
      <c r="N4478" s="129"/>
      <c r="O4478" s="129"/>
      <c r="P4478" s="130"/>
      <c r="Q4478" s="130"/>
      <c r="R4478" s="130"/>
      <c r="S4478" s="131"/>
      <c r="T4478" s="131"/>
    </row>
    <row r="4479" spans="13:20" ht="14.25" customHeight="1" x14ac:dyDescent="0.15">
      <c r="M4479" s="123"/>
      <c r="N4479" s="129"/>
      <c r="O4479" s="129"/>
      <c r="P4479" s="130"/>
      <c r="Q4479" s="130"/>
      <c r="R4479" s="130"/>
      <c r="S4479" s="131"/>
      <c r="T4479" s="131"/>
    </row>
    <row r="4480" spans="13:20" ht="14.25" customHeight="1" x14ac:dyDescent="0.15">
      <c r="M4480" s="123"/>
      <c r="N4480" s="129"/>
      <c r="O4480" s="129"/>
      <c r="P4480" s="130"/>
      <c r="Q4480" s="130"/>
      <c r="R4480" s="130"/>
      <c r="S4480" s="131"/>
      <c r="T4480" s="131"/>
    </row>
    <row r="4481" spans="13:20" ht="14.25" customHeight="1" x14ac:dyDescent="0.15">
      <c r="M4481" s="123"/>
      <c r="N4481" s="129"/>
      <c r="O4481" s="129"/>
      <c r="P4481" s="130"/>
      <c r="Q4481" s="130"/>
      <c r="R4481" s="130"/>
      <c r="S4481" s="131"/>
      <c r="T4481" s="131"/>
    </row>
    <row r="4482" spans="13:20" ht="14.25" customHeight="1" x14ac:dyDescent="0.15">
      <c r="M4482" s="123"/>
      <c r="N4482" s="129"/>
      <c r="O4482" s="129"/>
      <c r="P4482" s="130"/>
      <c r="Q4482" s="130"/>
      <c r="R4482" s="130"/>
      <c r="S4482" s="131"/>
      <c r="T4482" s="131"/>
    </row>
    <row r="4483" spans="13:20" ht="14.25" customHeight="1" x14ac:dyDescent="0.15">
      <c r="M4483" s="123"/>
      <c r="N4483" s="129"/>
      <c r="O4483" s="129"/>
      <c r="P4483" s="130"/>
      <c r="Q4483" s="130"/>
      <c r="R4483" s="130"/>
      <c r="S4483" s="131"/>
      <c r="T4483" s="131"/>
    </row>
    <row r="4484" spans="13:20" ht="14.25" customHeight="1" x14ac:dyDescent="0.15">
      <c r="M4484" s="123"/>
      <c r="N4484" s="129"/>
      <c r="O4484" s="129"/>
      <c r="P4484" s="130"/>
      <c r="Q4484" s="130"/>
      <c r="R4484" s="130"/>
      <c r="S4484" s="131"/>
      <c r="T4484" s="131"/>
    </row>
    <row r="4485" spans="13:20" ht="14.25" customHeight="1" x14ac:dyDescent="0.15">
      <c r="M4485" s="123"/>
      <c r="N4485" s="129"/>
      <c r="O4485" s="129"/>
      <c r="P4485" s="130"/>
      <c r="Q4485" s="130"/>
      <c r="R4485" s="130"/>
      <c r="S4485" s="131"/>
      <c r="T4485" s="131"/>
    </row>
    <row r="4486" spans="13:20" ht="14.25" customHeight="1" x14ac:dyDescent="0.15">
      <c r="M4486" s="123"/>
      <c r="N4486" s="129"/>
      <c r="O4486" s="129"/>
      <c r="P4486" s="130"/>
      <c r="Q4486" s="130"/>
      <c r="R4486" s="130"/>
      <c r="S4486" s="131"/>
      <c r="T4486" s="131"/>
    </row>
    <row r="4487" spans="13:20" ht="14.25" customHeight="1" x14ac:dyDescent="0.15">
      <c r="M4487" s="123"/>
      <c r="N4487" s="129"/>
      <c r="O4487" s="129"/>
      <c r="P4487" s="130"/>
      <c r="Q4487" s="130"/>
      <c r="R4487" s="130"/>
      <c r="S4487" s="131"/>
      <c r="T4487" s="131"/>
    </row>
    <row r="4488" spans="13:20" ht="14.25" customHeight="1" x14ac:dyDescent="0.15">
      <c r="M4488" s="123"/>
      <c r="N4488" s="129"/>
      <c r="O4488" s="129"/>
      <c r="P4488" s="130"/>
      <c r="Q4488" s="130"/>
      <c r="R4488" s="130"/>
      <c r="S4488" s="131"/>
      <c r="T4488" s="131"/>
    </row>
    <row r="4489" spans="13:20" ht="14.25" customHeight="1" x14ac:dyDescent="0.15">
      <c r="M4489" s="123"/>
      <c r="N4489" s="129"/>
      <c r="O4489" s="129"/>
      <c r="P4489" s="130"/>
      <c r="Q4489" s="130"/>
      <c r="R4489" s="130"/>
      <c r="S4489" s="131"/>
      <c r="T4489" s="131"/>
    </row>
    <row r="4490" spans="13:20" ht="14.25" customHeight="1" x14ac:dyDescent="0.15">
      <c r="M4490" s="123"/>
      <c r="N4490" s="129"/>
      <c r="O4490" s="129"/>
      <c r="P4490" s="130"/>
      <c r="Q4490" s="130"/>
      <c r="R4490" s="130"/>
      <c r="S4490" s="131"/>
      <c r="T4490" s="131"/>
    </row>
    <row r="4491" spans="13:20" ht="14.25" customHeight="1" x14ac:dyDescent="0.15">
      <c r="M4491" s="123"/>
      <c r="N4491" s="129"/>
      <c r="O4491" s="129"/>
      <c r="P4491" s="130"/>
      <c r="Q4491" s="130"/>
      <c r="R4491" s="130"/>
      <c r="S4491" s="131"/>
      <c r="T4491" s="131"/>
    </row>
    <row r="4492" spans="13:20" ht="14.25" customHeight="1" x14ac:dyDescent="0.15">
      <c r="M4492" s="123"/>
      <c r="N4492" s="129"/>
      <c r="O4492" s="129"/>
      <c r="P4492" s="130"/>
      <c r="Q4492" s="130"/>
      <c r="R4492" s="130"/>
      <c r="S4492" s="131"/>
      <c r="T4492" s="131"/>
    </row>
    <row r="4493" spans="13:20" ht="14.25" customHeight="1" x14ac:dyDescent="0.15">
      <c r="M4493" s="123"/>
      <c r="N4493" s="129"/>
      <c r="O4493" s="129"/>
      <c r="P4493" s="130"/>
      <c r="Q4493" s="130"/>
      <c r="R4493" s="130"/>
      <c r="S4493" s="131"/>
      <c r="T4493" s="131"/>
    </row>
    <row r="4494" spans="13:20" ht="14.25" customHeight="1" x14ac:dyDescent="0.15">
      <c r="M4494" s="123"/>
      <c r="N4494" s="129"/>
      <c r="O4494" s="129"/>
      <c r="P4494" s="130"/>
      <c r="Q4494" s="130"/>
      <c r="R4494" s="130"/>
      <c r="S4494" s="131"/>
      <c r="T4494" s="131"/>
    </row>
    <row r="4495" spans="13:20" ht="14.25" customHeight="1" x14ac:dyDescent="0.15">
      <c r="M4495" s="123"/>
      <c r="N4495" s="129"/>
      <c r="O4495" s="129"/>
      <c r="P4495" s="130"/>
      <c r="Q4495" s="130"/>
      <c r="R4495" s="130"/>
      <c r="S4495" s="131"/>
      <c r="T4495" s="131"/>
    </row>
    <row r="4496" spans="13:20" ht="14.25" customHeight="1" x14ac:dyDescent="0.15">
      <c r="M4496" s="123"/>
      <c r="N4496" s="129"/>
      <c r="O4496" s="129"/>
      <c r="P4496" s="130"/>
      <c r="Q4496" s="130"/>
      <c r="R4496" s="130"/>
      <c r="S4496" s="131"/>
      <c r="T4496" s="131"/>
    </row>
    <row r="4497" spans="13:20" ht="14.25" customHeight="1" x14ac:dyDescent="0.15">
      <c r="M4497" s="123"/>
      <c r="N4497" s="129"/>
      <c r="O4497" s="129"/>
      <c r="P4497" s="130"/>
      <c r="Q4497" s="130"/>
      <c r="R4497" s="130"/>
      <c r="S4497" s="131"/>
      <c r="T4497" s="131"/>
    </row>
    <row r="4498" spans="13:20" ht="14.25" customHeight="1" x14ac:dyDescent="0.15">
      <c r="M4498" s="123"/>
      <c r="N4498" s="129"/>
      <c r="O4498" s="129"/>
      <c r="P4498" s="130"/>
      <c r="Q4498" s="130"/>
      <c r="R4498" s="130"/>
      <c r="S4498" s="131"/>
      <c r="T4498" s="131"/>
    </row>
    <row r="4499" spans="13:20" ht="14.25" customHeight="1" x14ac:dyDescent="0.15">
      <c r="M4499" s="123"/>
      <c r="N4499" s="129"/>
      <c r="O4499" s="129"/>
      <c r="P4499" s="130"/>
      <c r="Q4499" s="130"/>
      <c r="R4499" s="130"/>
      <c r="S4499" s="131"/>
      <c r="T4499" s="131"/>
    </row>
    <row r="4500" spans="13:20" ht="14.25" customHeight="1" x14ac:dyDescent="0.15">
      <c r="M4500" s="123"/>
      <c r="N4500" s="129"/>
      <c r="O4500" s="129"/>
      <c r="P4500" s="130"/>
      <c r="Q4500" s="130"/>
      <c r="R4500" s="130"/>
      <c r="S4500" s="131"/>
      <c r="T4500" s="131"/>
    </row>
    <row r="4501" spans="13:20" ht="14.25" customHeight="1" x14ac:dyDescent="0.15">
      <c r="M4501" s="123"/>
      <c r="N4501" s="129"/>
      <c r="O4501" s="129"/>
      <c r="P4501" s="130"/>
      <c r="Q4501" s="130"/>
      <c r="R4501" s="130"/>
      <c r="S4501" s="131"/>
      <c r="T4501" s="131"/>
    </row>
    <row r="4502" spans="13:20" ht="14.25" customHeight="1" x14ac:dyDescent="0.15">
      <c r="M4502" s="123"/>
      <c r="N4502" s="129"/>
      <c r="O4502" s="129"/>
      <c r="P4502" s="130"/>
      <c r="Q4502" s="130"/>
      <c r="R4502" s="130"/>
      <c r="S4502" s="131"/>
      <c r="T4502" s="131"/>
    </row>
    <row r="4503" spans="13:20" ht="14.25" customHeight="1" x14ac:dyDescent="0.15">
      <c r="M4503" s="123"/>
      <c r="N4503" s="129"/>
      <c r="O4503" s="129"/>
      <c r="P4503" s="130"/>
      <c r="Q4503" s="130"/>
      <c r="R4503" s="130"/>
      <c r="S4503" s="131"/>
      <c r="T4503" s="131"/>
    </row>
    <row r="4504" spans="13:20" ht="14.25" customHeight="1" x14ac:dyDescent="0.15">
      <c r="M4504" s="123"/>
      <c r="N4504" s="129"/>
      <c r="O4504" s="129"/>
      <c r="P4504" s="130"/>
      <c r="Q4504" s="130"/>
      <c r="R4504" s="130"/>
      <c r="S4504" s="131"/>
      <c r="T4504" s="131"/>
    </row>
    <row r="4505" spans="13:20" ht="14.25" customHeight="1" x14ac:dyDescent="0.15">
      <c r="M4505" s="123"/>
      <c r="N4505" s="129"/>
      <c r="O4505" s="129"/>
      <c r="P4505" s="130"/>
      <c r="Q4505" s="130"/>
      <c r="R4505" s="130"/>
      <c r="S4505" s="131"/>
      <c r="T4505" s="131"/>
    </row>
    <row r="4506" spans="13:20" ht="14.25" customHeight="1" x14ac:dyDescent="0.15">
      <c r="M4506" s="123"/>
      <c r="N4506" s="129"/>
      <c r="O4506" s="129"/>
      <c r="P4506" s="130"/>
      <c r="Q4506" s="130"/>
      <c r="R4506" s="130"/>
      <c r="S4506" s="131"/>
      <c r="T4506" s="131"/>
    </row>
    <row r="4507" spans="13:20" ht="14.25" customHeight="1" x14ac:dyDescent="0.15">
      <c r="M4507" s="123"/>
      <c r="N4507" s="129"/>
      <c r="O4507" s="129"/>
      <c r="P4507" s="130"/>
      <c r="Q4507" s="130"/>
      <c r="R4507" s="130"/>
      <c r="S4507" s="131"/>
      <c r="T4507" s="131"/>
    </row>
    <row r="4508" spans="13:20" ht="14.25" customHeight="1" x14ac:dyDescent="0.15">
      <c r="M4508" s="123"/>
      <c r="N4508" s="129"/>
      <c r="O4508" s="129"/>
      <c r="P4508" s="130"/>
      <c r="Q4508" s="130"/>
      <c r="R4508" s="130"/>
      <c r="S4508" s="131"/>
      <c r="T4508" s="131"/>
    </row>
    <row r="4509" spans="13:20" ht="14.25" customHeight="1" x14ac:dyDescent="0.15">
      <c r="M4509" s="123"/>
      <c r="N4509" s="129"/>
      <c r="O4509" s="129"/>
      <c r="P4509" s="130"/>
      <c r="Q4509" s="130"/>
      <c r="R4509" s="130"/>
      <c r="S4509" s="131"/>
      <c r="T4509" s="131"/>
    </row>
    <row r="4510" spans="13:20" ht="14.25" customHeight="1" x14ac:dyDescent="0.15">
      <c r="M4510" s="123"/>
      <c r="N4510" s="129"/>
      <c r="O4510" s="129"/>
      <c r="P4510" s="130"/>
      <c r="Q4510" s="130"/>
      <c r="R4510" s="130"/>
      <c r="S4510" s="131"/>
      <c r="T4510" s="131"/>
    </row>
    <row r="4511" spans="13:20" ht="14.25" customHeight="1" x14ac:dyDescent="0.15">
      <c r="M4511" s="123"/>
      <c r="N4511" s="129"/>
      <c r="O4511" s="129"/>
      <c r="P4511" s="130"/>
      <c r="Q4511" s="130"/>
      <c r="R4511" s="130"/>
      <c r="S4511" s="131"/>
      <c r="T4511" s="131"/>
    </row>
    <row r="4512" spans="13:20" ht="14.25" customHeight="1" x14ac:dyDescent="0.15">
      <c r="M4512" s="123"/>
      <c r="N4512" s="129"/>
      <c r="O4512" s="129"/>
      <c r="P4512" s="130"/>
      <c r="Q4512" s="130"/>
      <c r="R4512" s="130"/>
      <c r="S4512" s="131"/>
      <c r="T4512" s="131"/>
    </row>
    <row r="4513" spans="13:20" ht="14.25" customHeight="1" x14ac:dyDescent="0.15">
      <c r="M4513" s="123"/>
      <c r="N4513" s="129"/>
      <c r="O4513" s="129"/>
      <c r="P4513" s="130"/>
      <c r="Q4513" s="130"/>
      <c r="R4513" s="130"/>
      <c r="S4513" s="131"/>
      <c r="T4513" s="131"/>
    </row>
    <row r="4514" spans="13:20" ht="14.25" customHeight="1" x14ac:dyDescent="0.15">
      <c r="M4514" s="123"/>
      <c r="N4514" s="129"/>
      <c r="O4514" s="129"/>
      <c r="P4514" s="130"/>
      <c r="Q4514" s="130"/>
      <c r="R4514" s="130"/>
      <c r="S4514" s="131"/>
      <c r="T4514" s="131"/>
    </row>
    <row r="4515" spans="13:20" ht="14.25" customHeight="1" x14ac:dyDescent="0.15">
      <c r="M4515" s="123"/>
      <c r="N4515" s="129"/>
      <c r="O4515" s="129"/>
      <c r="P4515" s="130"/>
      <c r="Q4515" s="130"/>
      <c r="R4515" s="130"/>
      <c r="S4515" s="131"/>
      <c r="T4515" s="131"/>
    </row>
    <row r="4516" spans="13:20" ht="14.25" customHeight="1" x14ac:dyDescent="0.15">
      <c r="M4516" s="123"/>
      <c r="N4516" s="129"/>
      <c r="O4516" s="129"/>
      <c r="P4516" s="130"/>
      <c r="Q4516" s="130"/>
      <c r="R4516" s="130"/>
      <c r="S4516" s="131"/>
      <c r="T4516" s="131"/>
    </row>
    <row r="4517" spans="13:20" ht="14.25" customHeight="1" x14ac:dyDescent="0.15">
      <c r="M4517" s="123"/>
      <c r="N4517" s="129"/>
      <c r="O4517" s="129"/>
      <c r="P4517" s="130"/>
      <c r="Q4517" s="130"/>
      <c r="R4517" s="130"/>
      <c r="S4517" s="131"/>
      <c r="T4517" s="131"/>
    </row>
    <row r="4518" spans="13:20" ht="14.25" customHeight="1" x14ac:dyDescent="0.15">
      <c r="M4518" s="123"/>
      <c r="N4518" s="129"/>
      <c r="O4518" s="129"/>
      <c r="P4518" s="130"/>
      <c r="Q4518" s="130"/>
      <c r="R4518" s="130"/>
      <c r="S4518" s="131"/>
      <c r="T4518" s="131"/>
    </row>
    <row r="4519" spans="13:20" ht="14.25" customHeight="1" x14ac:dyDescent="0.15">
      <c r="M4519" s="123"/>
      <c r="N4519" s="129"/>
      <c r="O4519" s="129"/>
      <c r="P4519" s="130"/>
      <c r="Q4519" s="130"/>
      <c r="R4519" s="130"/>
      <c r="S4519" s="131"/>
      <c r="T4519" s="131"/>
    </row>
    <row r="4520" spans="13:20" ht="14.25" customHeight="1" x14ac:dyDescent="0.15">
      <c r="M4520" s="123"/>
      <c r="N4520" s="129"/>
      <c r="O4520" s="129"/>
      <c r="P4520" s="130"/>
      <c r="Q4520" s="130"/>
      <c r="R4520" s="130"/>
      <c r="S4520" s="131"/>
      <c r="T4520" s="131"/>
    </row>
    <row r="4521" spans="13:20" ht="14.25" customHeight="1" x14ac:dyDescent="0.15">
      <c r="M4521" s="123"/>
      <c r="N4521" s="129"/>
      <c r="O4521" s="129"/>
      <c r="P4521" s="130"/>
      <c r="Q4521" s="130"/>
      <c r="R4521" s="130"/>
      <c r="S4521" s="131"/>
      <c r="T4521" s="131"/>
    </row>
    <row r="4522" spans="13:20" ht="14.25" customHeight="1" x14ac:dyDescent="0.15">
      <c r="M4522" s="123"/>
      <c r="N4522" s="129"/>
      <c r="O4522" s="129"/>
      <c r="P4522" s="130"/>
      <c r="Q4522" s="130"/>
      <c r="R4522" s="130"/>
      <c r="S4522" s="131"/>
      <c r="T4522" s="131"/>
    </row>
    <row r="4523" spans="13:20" ht="14.25" customHeight="1" x14ac:dyDescent="0.15">
      <c r="M4523" s="123"/>
      <c r="N4523" s="129"/>
      <c r="O4523" s="129"/>
      <c r="P4523" s="130"/>
      <c r="Q4523" s="130"/>
      <c r="R4523" s="130"/>
      <c r="S4523" s="131"/>
      <c r="T4523" s="131"/>
    </row>
    <row r="4524" spans="13:20" ht="14.25" customHeight="1" x14ac:dyDescent="0.15">
      <c r="M4524" s="123"/>
      <c r="N4524" s="129"/>
      <c r="O4524" s="129"/>
      <c r="P4524" s="130"/>
      <c r="Q4524" s="130"/>
      <c r="R4524" s="130"/>
      <c r="S4524" s="131"/>
      <c r="T4524" s="131"/>
    </row>
    <row r="4525" spans="13:20" ht="14.25" customHeight="1" x14ac:dyDescent="0.15">
      <c r="M4525" s="123"/>
      <c r="N4525" s="129"/>
      <c r="O4525" s="129"/>
      <c r="P4525" s="130"/>
      <c r="Q4525" s="130"/>
      <c r="R4525" s="130"/>
      <c r="S4525" s="131"/>
      <c r="T4525" s="131"/>
    </row>
    <row r="4526" spans="13:20" ht="14.25" customHeight="1" x14ac:dyDescent="0.15">
      <c r="M4526" s="123"/>
      <c r="N4526" s="129"/>
      <c r="O4526" s="129"/>
      <c r="P4526" s="130"/>
      <c r="Q4526" s="130"/>
      <c r="R4526" s="130"/>
      <c r="S4526" s="131"/>
      <c r="T4526" s="131"/>
    </row>
    <row r="4527" spans="13:20" ht="14.25" customHeight="1" x14ac:dyDescent="0.15">
      <c r="M4527" s="123"/>
      <c r="N4527" s="129"/>
      <c r="O4527" s="129"/>
      <c r="P4527" s="130"/>
      <c r="Q4527" s="130"/>
      <c r="R4527" s="130"/>
      <c r="S4527" s="131"/>
      <c r="T4527" s="131"/>
    </row>
    <row r="4528" spans="13:20" ht="14.25" customHeight="1" x14ac:dyDescent="0.15">
      <c r="M4528" s="123"/>
      <c r="N4528" s="129"/>
      <c r="O4528" s="129"/>
      <c r="P4528" s="130"/>
      <c r="Q4528" s="130"/>
      <c r="R4528" s="130"/>
      <c r="S4528" s="131"/>
      <c r="T4528" s="131"/>
    </row>
    <row r="4529" spans="13:20" ht="14.25" customHeight="1" x14ac:dyDescent="0.15">
      <c r="M4529" s="123"/>
      <c r="N4529" s="129"/>
      <c r="O4529" s="129"/>
      <c r="P4529" s="130"/>
      <c r="Q4529" s="130"/>
      <c r="R4529" s="130"/>
      <c r="S4529" s="131"/>
      <c r="T4529" s="131"/>
    </row>
    <row r="4530" spans="13:20" ht="14.25" customHeight="1" x14ac:dyDescent="0.15">
      <c r="M4530" s="123"/>
      <c r="N4530" s="129"/>
      <c r="O4530" s="129"/>
      <c r="P4530" s="130"/>
      <c r="Q4530" s="130"/>
      <c r="R4530" s="130"/>
      <c r="S4530" s="131"/>
      <c r="T4530" s="131"/>
    </row>
    <row r="4531" spans="13:20" ht="14.25" customHeight="1" x14ac:dyDescent="0.15">
      <c r="M4531" s="123"/>
      <c r="N4531" s="129"/>
      <c r="O4531" s="129"/>
      <c r="P4531" s="130"/>
      <c r="Q4531" s="130"/>
      <c r="R4531" s="130"/>
      <c r="S4531" s="131"/>
      <c r="T4531" s="131"/>
    </row>
    <row r="4532" spans="13:20" ht="14.25" customHeight="1" x14ac:dyDescent="0.15">
      <c r="M4532" s="123"/>
      <c r="N4532" s="129"/>
      <c r="O4532" s="129"/>
      <c r="P4532" s="130"/>
      <c r="Q4532" s="130"/>
      <c r="R4532" s="130"/>
      <c r="S4532" s="131"/>
      <c r="T4532" s="131"/>
    </row>
    <row r="4533" spans="13:20" ht="14.25" customHeight="1" x14ac:dyDescent="0.15">
      <c r="M4533" s="123"/>
      <c r="N4533" s="129"/>
      <c r="O4533" s="129"/>
      <c r="P4533" s="130"/>
      <c r="Q4533" s="130"/>
      <c r="R4533" s="130"/>
      <c r="S4533" s="131"/>
      <c r="T4533" s="131"/>
    </row>
    <row r="4534" spans="13:20" ht="14.25" customHeight="1" x14ac:dyDescent="0.15">
      <c r="M4534" s="123"/>
      <c r="N4534" s="129"/>
      <c r="O4534" s="129"/>
      <c r="P4534" s="130"/>
      <c r="Q4534" s="130"/>
      <c r="R4534" s="130"/>
      <c r="S4534" s="131"/>
      <c r="T4534" s="131"/>
    </row>
    <row r="4535" spans="13:20" ht="14.25" customHeight="1" x14ac:dyDescent="0.15">
      <c r="M4535" s="123"/>
      <c r="N4535" s="129"/>
      <c r="O4535" s="129"/>
      <c r="P4535" s="130"/>
      <c r="Q4535" s="130"/>
      <c r="R4535" s="130"/>
      <c r="S4535" s="131"/>
      <c r="T4535" s="131"/>
    </row>
    <row r="4536" spans="13:20" ht="14.25" customHeight="1" x14ac:dyDescent="0.15">
      <c r="M4536" s="123"/>
      <c r="N4536" s="129"/>
      <c r="O4536" s="129"/>
      <c r="P4536" s="130"/>
      <c r="Q4536" s="130"/>
      <c r="R4536" s="130"/>
      <c r="S4536" s="131"/>
      <c r="T4536" s="131"/>
    </row>
    <row r="4537" spans="13:20" ht="14.25" customHeight="1" x14ac:dyDescent="0.15">
      <c r="M4537" s="123"/>
      <c r="N4537" s="129"/>
      <c r="O4537" s="129"/>
      <c r="P4537" s="130"/>
      <c r="Q4537" s="130"/>
      <c r="R4537" s="130"/>
      <c r="S4537" s="131"/>
      <c r="T4537" s="131"/>
    </row>
    <row r="4538" spans="13:20" ht="14.25" customHeight="1" x14ac:dyDescent="0.15">
      <c r="M4538" s="123"/>
      <c r="N4538" s="129"/>
      <c r="O4538" s="129"/>
      <c r="P4538" s="130"/>
      <c r="Q4538" s="130"/>
      <c r="R4538" s="130"/>
      <c r="S4538" s="131"/>
      <c r="T4538" s="131"/>
    </row>
    <row r="4539" spans="13:20" ht="14.25" customHeight="1" x14ac:dyDescent="0.15">
      <c r="M4539" s="123"/>
      <c r="N4539" s="129"/>
      <c r="O4539" s="129"/>
      <c r="P4539" s="130"/>
      <c r="Q4539" s="130"/>
      <c r="R4539" s="130"/>
      <c r="S4539" s="131"/>
      <c r="T4539" s="131"/>
    </row>
    <row r="4540" spans="13:20" ht="14.25" customHeight="1" x14ac:dyDescent="0.15">
      <c r="M4540" s="123"/>
      <c r="N4540" s="129"/>
      <c r="O4540" s="129"/>
      <c r="P4540" s="130"/>
      <c r="Q4540" s="130"/>
      <c r="R4540" s="130"/>
      <c r="S4540" s="131"/>
      <c r="T4540" s="131"/>
    </row>
    <row r="4541" spans="13:20" ht="14.25" customHeight="1" x14ac:dyDescent="0.15">
      <c r="M4541" s="123"/>
      <c r="N4541" s="129"/>
      <c r="O4541" s="129"/>
      <c r="P4541" s="130"/>
      <c r="Q4541" s="130"/>
      <c r="R4541" s="130"/>
      <c r="S4541" s="131"/>
      <c r="T4541" s="131"/>
    </row>
    <row r="4542" spans="13:20" ht="14.25" customHeight="1" x14ac:dyDescent="0.15">
      <c r="M4542" s="123"/>
      <c r="N4542" s="129"/>
      <c r="O4542" s="129"/>
      <c r="P4542" s="130"/>
      <c r="Q4542" s="130"/>
      <c r="R4542" s="130"/>
      <c r="S4542" s="131"/>
      <c r="T4542" s="131"/>
    </row>
    <row r="4543" spans="13:20" ht="14.25" customHeight="1" x14ac:dyDescent="0.15">
      <c r="M4543" s="123"/>
      <c r="N4543" s="129"/>
      <c r="O4543" s="129"/>
      <c r="P4543" s="130"/>
      <c r="Q4543" s="130"/>
      <c r="R4543" s="130"/>
      <c r="S4543" s="131"/>
      <c r="T4543" s="131"/>
    </row>
    <row r="4544" spans="13:20" ht="14.25" customHeight="1" x14ac:dyDescent="0.15">
      <c r="M4544" s="123"/>
      <c r="N4544" s="129"/>
      <c r="O4544" s="129"/>
      <c r="P4544" s="130"/>
      <c r="Q4544" s="130"/>
      <c r="R4544" s="130"/>
      <c r="S4544" s="131"/>
      <c r="T4544" s="131"/>
    </row>
    <row r="4545" spans="13:20" ht="14.25" customHeight="1" x14ac:dyDescent="0.15">
      <c r="M4545" s="123"/>
      <c r="N4545" s="129"/>
      <c r="O4545" s="129"/>
      <c r="P4545" s="130"/>
      <c r="Q4545" s="130"/>
      <c r="R4545" s="130"/>
      <c r="S4545" s="131"/>
      <c r="T4545" s="131"/>
    </row>
    <row r="4546" spans="13:20" ht="14.25" customHeight="1" x14ac:dyDescent="0.15">
      <c r="M4546" s="123"/>
      <c r="N4546" s="129"/>
      <c r="O4546" s="129"/>
      <c r="P4546" s="130"/>
      <c r="Q4546" s="130"/>
      <c r="R4546" s="130"/>
      <c r="S4546" s="131"/>
      <c r="T4546" s="131"/>
    </row>
    <row r="4547" spans="13:20" ht="14.25" customHeight="1" x14ac:dyDescent="0.15">
      <c r="M4547" s="123"/>
      <c r="N4547" s="129"/>
      <c r="O4547" s="129"/>
      <c r="P4547" s="130"/>
      <c r="Q4547" s="130"/>
      <c r="R4547" s="130"/>
      <c r="S4547" s="131"/>
      <c r="T4547" s="131"/>
    </row>
    <row r="4548" spans="13:20" ht="14.25" customHeight="1" x14ac:dyDescent="0.15">
      <c r="M4548" s="123"/>
      <c r="N4548" s="129"/>
      <c r="O4548" s="129"/>
      <c r="P4548" s="130"/>
      <c r="Q4548" s="130"/>
      <c r="R4548" s="130"/>
      <c r="S4548" s="131"/>
      <c r="T4548" s="131"/>
    </row>
    <row r="4549" spans="13:20" ht="14.25" customHeight="1" x14ac:dyDescent="0.15">
      <c r="M4549" s="123"/>
      <c r="N4549" s="129"/>
      <c r="O4549" s="129"/>
      <c r="P4549" s="130"/>
      <c r="Q4549" s="130"/>
      <c r="R4549" s="130"/>
      <c r="S4549" s="131"/>
      <c r="T4549" s="131"/>
    </row>
    <row r="4550" spans="13:20" ht="14.25" customHeight="1" x14ac:dyDescent="0.15">
      <c r="M4550" s="123"/>
      <c r="N4550" s="129"/>
      <c r="O4550" s="129"/>
      <c r="P4550" s="130"/>
      <c r="Q4550" s="130"/>
      <c r="R4550" s="130"/>
      <c r="S4550" s="131"/>
      <c r="T4550" s="131"/>
    </row>
    <row r="4551" spans="13:20" ht="14.25" customHeight="1" x14ac:dyDescent="0.15">
      <c r="M4551" s="123"/>
      <c r="N4551" s="129"/>
      <c r="O4551" s="129"/>
      <c r="P4551" s="130"/>
      <c r="Q4551" s="130"/>
      <c r="R4551" s="130"/>
      <c r="S4551" s="131"/>
      <c r="T4551" s="131"/>
    </row>
    <row r="4552" spans="13:20" ht="14.25" customHeight="1" x14ac:dyDescent="0.15">
      <c r="M4552" s="123"/>
      <c r="N4552" s="129"/>
      <c r="O4552" s="129"/>
      <c r="P4552" s="130"/>
      <c r="Q4552" s="130"/>
      <c r="R4552" s="130"/>
      <c r="S4552" s="131"/>
      <c r="T4552" s="131"/>
    </row>
    <row r="4553" spans="13:20" ht="14.25" customHeight="1" x14ac:dyDescent="0.15">
      <c r="M4553" s="123"/>
      <c r="N4553" s="129"/>
      <c r="O4553" s="129"/>
      <c r="P4553" s="130"/>
      <c r="Q4553" s="130"/>
      <c r="R4553" s="130"/>
      <c r="S4553" s="131"/>
      <c r="T4553" s="131"/>
    </row>
    <row r="4554" spans="13:20" ht="14.25" customHeight="1" x14ac:dyDescent="0.15">
      <c r="M4554" s="123"/>
      <c r="N4554" s="129"/>
      <c r="O4554" s="129"/>
      <c r="P4554" s="130"/>
      <c r="Q4554" s="130"/>
      <c r="R4554" s="130"/>
      <c r="S4554" s="131"/>
      <c r="T4554" s="131"/>
    </row>
    <row r="4555" spans="13:20" ht="14.25" customHeight="1" x14ac:dyDescent="0.15">
      <c r="M4555" s="123"/>
      <c r="N4555" s="129"/>
      <c r="O4555" s="129"/>
      <c r="P4555" s="130"/>
      <c r="Q4555" s="130"/>
      <c r="R4555" s="130"/>
      <c r="S4555" s="131"/>
      <c r="T4555" s="131"/>
    </row>
    <row r="4556" spans="13:20" ht="14.25" customHeight="1" x14ac:dyDescent="0.15">
      <c r="M4556" s="123"/>
      <c r="N4556" s="129"/>
      <c r="O4556" s="129"/>
      <c r="P4556" s="130"/>
      <c r="Q4556" s="130"/>
      <c r="R4556" s="130"/>
      <c r="S4556" s="131"/>
      <c r="T4556" s="131"/>
    </row>
    <row r="4557" spans="13:20" ht="14.25" customHeight="1" x14ac:dyDescent="0.15">
      <c r="M4557" s="123"/>
      <c r="N4557" s="129"/>
      <c r="O4557" s="129"/>
      <c r="P4557" s="130"/>
      <c r="Q4557" s="130"/>
      <c r="R4557" s="130"/>
      <c r="S4557" s="131"/>
      <c r="T4557" s="131"/>
    </row>
    <row r="4558" spans="13:20" ht="14.25" customHeight="1" x14ac:dyDescent="0.15">
      <c r="M4558" s="123"/>
      <c r="N4558" s="129"/>
      <c r="O4558" s="129"/>
      <c r="P4558" s="130"/>
      <c r="Q4558" s="130"/>
      <c r="R4558" s="130"/>
      <c r="S4558" s="131"/>
      <c r="T4558" s="131"/>
    </row>
    <row r="4559" spans="13:20" ht="14.25" customHeight="1" x14ac:dyDescent="0.15">
      <c r="M4559" s="123"/>
      <c r="N4559" s="129"/>
      <c r="O4559" s="129"/>
      <c r="P4559" s="130"/>
      <c r="Q4559" s="130"/>
      <c r="R4559" s="130"/>
      <c r="S4559" s="131"/>
      <c r="T4559" s="131"/>
    </row>
    <row r="4560" spans="13:20" ht="14.25" customHeight="1" x14ac:dyDescent="0.15">
      <c r="M4560" s="123"/>
      <c r="N4560" s="129"/>
      <c r="O4560" s="129"/>
      <c r="P4560" s="130"/>
      <c r="Q4560" s="130"/>
      <c r="R4560" s="130"/>
      <c r="S4560" s="131"/>
      <c r="T4560" s="131"/>
    </row>
    <row r="4561" spans="13:20" ht="14.25" customHeight="1" x14ac:dyDescent="0.15">
      <c r="M4561" s="123"/>
      <c r="N4561" s="129"/>
      <c r="O4561" s="129"/>
      <c r="P4561" s="130"/>
      <c r="Q4561" s="130"/>
      <c r="R4561" s="130"/>
      <c r="S4561" s="131"/>
      <c r="T4561" s="131"/>
    </row>
    <row r="4562" spans="13:20" ht="14.25" customHeight="1" x14ac:dyDescent="0.15">
      <c r="M4562" s="123"/>
      <c r="N4562" s="129"/>
      <c r="O4562" s="129"/>
      <c r="P4562" s="130"/>
      <c r="Q4562" s="130"/>
      <c r="R4562" s="130"/>
      <c r="S4562" s="131"/>
      <c r="T4562" s="131"/>
    </row>
    <row r="4563" spans="13:20" ht="14.25" customHeight="1" x14ac:dyDescent="0.15">
      <c r="M4563" s="123"/>
      <c r="N4563" s="129"/>
      <c r="O4563" s="129"/>
      <c r="P4563" s="130"/>
      <c r="Q4563" s="130"/>
      <c r="R4563" s="130"/>
      <c r="S4563" s="131"/>
      <c r="T4563" s="131"/>
    </row>
    <row r="4564" spans="13:20" ht="14.25" customHeight="1" x14ac:dyDescent="0.15">
      <c r="M4564" s="123"/>
      <c r="N4564" s="129"/>
      <c r="O4564" s="129"/>
      <c r="P4564" s="130"/>
      <c r="Q4564" s="130"/>
      <c r="R4564" s="130"/>
      <c r="S4564" s="131"/>
      <c r="T4564" s="131"/>
    </row>
    <row r="4565" spans="13:20" ht="14.25" customHeight="1" x14ac:dyDescent="0.15">
      <c r="M4565" s="123"/>
      <c r="N4565" s="129"/>
      <c r="O4565" s="129"/>
      <c r="P4565" s="130"/>
      <c r="Q4565" s="130"/>
      <c r="R4565" s="130"/>
      <c r="S4565" s="131"/>
      <c r="T4565" s="131"/>
    </row>
    <row r="4566" spans="13:20" ht="14.25" customHeight="1" x14ac:dyDescent="0.15">
      <c r="M4566" s="123"/>
      <c r="N4566" s="129"/>
      <c r="O4566" s="129"/>
      <c r="P4566" s="130"/>
      <c r="Q4566" s="130"/>
      <c r="R4566" s="130"/>
      <c r="S4566" s="131"/>
      <c r="T4566" s="131"/>
    </row>
    <row r="4567" spans="13:20" ht="14.25" customHeight="1" x14ac:dyDescent="0.15">
      <c r="M4567" s="123"/>
      <c r="N4567" s="129"/>
      <c r="O4567" s="129"/>
      <c r="P4567" s="130"/>
      <c r="Q4567" s="130"/>
      <c r="R4567" s="130"/>
      <c r="S4567" s="131"/>
      <c r="T4567" s="131"/>
    </row>
    <row r="4568" spans="13:20" ht="14.25" customHeight="1" x14ac:dyDescent="0.15">
      <c r="M4568" s="123"/>
      <c r="N4568" s="129"/>
      <c r="O4568" s="129"/>
      <c r="P4568" s="130"/>
      <c r="Q4568" s="130"/>
      <c r="R4568" s="130"/>
      <c r="S4568" s="131"/>
      <c r="T4568" s="131"/>
    </row>
    <row r="4569" spans="13:20" ht="14.25" customHeight="1" x14ac:dyDescent="0.15">
      <c r="M4569" s="123"/>
      <c r="N4569" s="129"/>
      <c r="O4569" s="129"/>
      <c r="P4569" s="130"/>
      <c r="Q4569" s="130"/>
      <c r="R4569" s="130"/>
      <c r="S4569" s="131"/>
      <c r="T4569" s="131"/>
    </row>
    <row r="4570" spans="13:20" ht="14.25" customHeight="1" x14ac:dyDescent="0.15">
      <c r="M4570" s="123"/>
      <c r="N4570" s="129"/>
      <c r="O4570" s="129"/>
      <c r="P4570" s="130"/>
      <c r="Q4570" s="130"/>
      <c r="R4570" s="130"/>
      <c r="S4570" s="131"/>
      <c r="T4570" s="131"/>
    </row>
    <row r="4571" spans="13:20" ht="14.25" customHeight="1" x14ac:dyDescent="0.15">
      <c r="M4571" s="123"/>
      <c r="N4571" s="129"/>
      <c r="O4571" s="129"/>
      <c r="P4571" s="130"/>
      <c r="Q4571" s="130"/>
      <c r="R4571" s="130"/>
      <c r="S4571" s="131"/>
      <c r="T4571" s="131"/>
    </row>
    <row r="4572" spans="13:20" ht="14.25" customHeight="1" x14ac:dyDescent="0.15">
      <c r="M4572" s="123"/>
      <c r="N4572" s="129"/>
      <c r="O4572" s="129"/>
      <c r="P4572" s="130"/>
      <c r="Q4572" s="130"/>
      <c r="R4572" s="130"/>
      <c r="S4572" s="131"/>
      <c r="T4572" s="131"/>
    </row>
    <row r="4573" spans="13:20" ht="14.25" customHeight="1" x14ac:dyDescent="0.15">
      <c r="M4573" s="123"/>
      <c r="N4573" s="129"/>
      <c r="O4573" s="129"/>
      <c r="P4573" s="130"/>
      <c r="Q4573" s="130"/>
      <c r="R4573" s="130"/>
      <c r="S4573" s="131"/>
      <c r="T4573" s="131"/>
    </row>
    <row r="4574" spans="13:20" ht="14.25" customHeight="1" x14ac:dyDescent="0.15">
      <c r="M4574" s="123"/>
      <c r="N4574" s="129"/>
      <c r="O4574" s="129"/>
      <c r="P4574" s="130"/>
      <c r="Q4574" s="130"/>
      <c r="R4574" s="130"/>
      <c r="S4574" s="131"/>
      <c r="T4574" s="131"/>
    </row>
    <row r="4575" spans="13:20" ht="14.25" customHeight="1" x14ac:dyDescent="0.15">
      <c r="M4575" s="123"/>
      <c r="N4575" s="129"/>
      <c r="O4575" s="129"/>
      <c r="P4575" s="130"/>
      <c r="Q4575" s="130"/>
      <c r="R4575" s="130"/>
      <c r="S4575" s="131"/>
      <c r="T4575" s="131"/>
    </row>
    <row r="4576" spans="13:20" ht="14.25" customHeight="1" x14ac:dyDescent="0.15">
      <c r="M4576" s="123"/>
      <c r="N4576" s="129"/>
      <c r="O4576" s="129"/>
      <c r="P4576" s="130"/>
      <c r="Q4576" s="130"/>
      <c r="R4576" s="130"/>
      <c r="S4576" s="131"/>
      <c r="T4576" s="131"/>
    </row>
    <row r="4577" spans="13:20" ht="14.25" customHeight="1" x14ac:dyDescent="0.15">
      <c r="M4577" s="123"/>
      <c r="N4577" s="129"/>
      <c r="O4577" s="129"/>
      <c r="P4577" s="130"/>
      <c r="Q4577" s="130"/>
      <c r="R4577" s="130"/>
      <c r="S4577" s="131"/>
      <c r="T4577" s="131"/>
    </row>
    <row r="4578" spans="13:20" ht="14.25" customHeight="1" x14ac:dyDescent="0.15">
      <c r="M4578" s="123"/>
      <c r="N4578" s="129"/>
      <c r="O4578" s="129"/>
      <c r="P4578" s="130"/>
      <c r="Q4578" s="130"/>
      <c r="R4578" s="130"/>
      <c r="S4578" s="131"/>
      <c r="T4578" s="131"/>
    </row>
    <row r="4579" spans="13:20" ht="14.25" customHeight="1" x14ac:dyDescent="0.15">
      <c r="M4579" s="123"/>
      <c r="N4579" s="129"/>
      <c r="O4579" s="129"/>
      <c r="P4579" s="130"/>
      <c r="Q4579" s="130"/>
      <c r="R4579" s="130"/>
      <c r="S4579" s="131"/>
      <c r="T4579" s="131"/>
    </row>
    <row r="4580" spans="13:20" ht="14.25" customHeight="1" x14ac:dyDescent="0.15">
      <c r="M4580" s="123"/>
      <c r="N4580" s="129"/>
      <c r="O4580" s="129"/>
      <c r="P4580" s="130"/>
      <c r="Q4580" s="130"/>
      <c r="R4580" s="130"/>
      <c r="S4580" s="131"/>
      <c r="T4580" s="131"/>
    </row>
    <row r="4581" spans="13:20" ht="14.25" customHeight="1" x14ac:dyDescent="0.15">
      <c r="M4581" s="123"/>
      <c r="N4581" s="129"/>
      <c r="O4581" s="129"/>
      <c r="P4581" s="130"/>
      <c r="Q4581" s="130"/>
      <c r="R4581" s="130"/>
      <c r="S4581" s="131"/>
      <c r="T4581" s="131"/>
    </row>
    <row r="4582" spans="13:20" ht="14.25" customHeight="1" x14ac:dyDescent="0.15">
      <c r="M4582" s="123"/>
      <c r="N4582" s="129"/>
      <c r="O4582" s="129"/>
      <c r="P4582" s="130"/>
      <c r="Q4582" s="130"/>
      <c r="R4582" s="130"/>
      <c r="S4582" s="131"/>
      <c r="T4582" s="131"/>
    </row>
    <row r="4583" spans="13:20" ht="14.25" customHeight="1" x14ac:dyDescent="0.15">
      <c r="M4583" s="123"/>
      <c r="N4583" s="129"/>
      <c r="O4583" s="129"/>
      <c r="P4583" s="130"/>
      <c r="Q4583" s="130"/>
      <c r="R4583" s="130"/>
      <c r="S4583" s="131"/>
      <c r="T4583" s="131"/>
    </row>
    <row r="4584" spans="13:20" ht="14.25" customHeight="1" x14ac:dyDescent="0.15">
      <c r="M4584" s="123"/>
      <c r="N4584" s="129"/>
      <c r="O4584" s="129"/>
      <c r="P4584" s="130"/>
      <c r="Q4584" s="130"/>
      <c r="R4584" s="130"/>
      <c r="S4584" s="131"/>
      <c r="T4584" s="131"/>
    </row>
    <row r="4585" spans="13:20" ht="14.25" customHeight="1" x14ac:dyDescent="0.15">
      <c r="M4585" s="123"/>
      <c r="N4585" s="129"/>
      <c r="O4585" s="129"/>
      <c r="P4585" s="130"/>
      <c r="Q4585" s="130"/>
      <c r="R4585" s="130"/>
      <c r="S4585" s="131"/>
      <c r="T4585" s="131"/>
    </row>
    <row r="4586" spans="13:20" ht="14.25" customHeight="1" x14ac:dyDescent="0.15">
      <c r="M4586" s="123"/>
      <c r="N4586" s="129"/>
      <c r="O4586" s="129"/>
      <c r="P4586" s="130"/>
      <c r="Q4586" s="130"/>
      <c r="R4586" s="130"/>
      <c r="S4586" s="131"/>
      <c r="T4586" s="131"/>
    </row>
    <row r="4587" spans="13:20" ht="14.25" customHeight="1" x14ac:dyDescent="0.15">
      <c r="M4587" s="123"/>
      <c r="N4587" s="129"/>
      <c r="O4587" s="129"/>
      <c r="P4587" s="130"/>
      <c r="Q4587" s="130"/>
      <c r="R4587" s="130"/>
      <c r="S4587" s="131"/>
      <c r="T4587" s="131"/>
    </row>
    <row r="4588" spans="13:20" ht="14.25" customHeight="1" x14ac:dyDescent="0.15">
      <c r="M4588" s="123"/>
      <c r="N4588" s="129"/>
      <c r="O4588" s="129"/>
      <c r="P4588" s="130"/>
      <c r="Q4588" s="130"/>
      <c r="R4588" s="130"/>
      <c r="S4588" s="131"/>
      <c r="T4588" s="131"/>
    </row>
    <row r="4589" spans="13:20" ht="14.25" customHeight="1" x14ac:dyDescent="0.15">
      <c r="M4589" s="123"/>
      <c r="N4589" s="129"/>
      <c r="O4589" s="129"/>
      <c r="P4589" s="130"/>
      <c r="Q4589" s="130"/>
      <c r="R4589" s="130"/>
      <c r="S4589" s="131"/>
      <c r="T4589" s="131"/>
    </row>
    <row r="4590" spans="13:20" ht="14.25" customHeight="1" x14ac:dyDescent="0.15">
      <c r="M4590" s="123"/>
      <c r="N4590" s="129"/>
      <c r="O4590" s="129"/>
      <c r="P4590" s="130"/>
      <c r="Q4590" s="130"/>
      <c r="R4590" s="130"/>
      <c r="S4590" s="131"/>
      <c r="T4590" s="131"/>
    </row>
    <row r="4591" spans="13:20" ht="14.25" customHeight="1" x14ac:dyDescent="0.15">
      <c r="M4591" s="123"/>
      <c r="N4591" s="129"/>
      <c r="O4591" s="129"/>
      <c r="P4591" s="130"/>
      <c r="Q4591" s="130"/>
      <c r="R4591" s="130"/>
      <c r="S4591" s="131"/>
      <c r="T4591" s="131"/>
    </row>
    <row r="4592" spans="13:20" ht="14.25" customHeight="1" x14ac:dyDescent="0.15">
      <c r="M4592" s="123"/>
      <c r="N4592" s="129"/>
      <c r="O4592" s="129"/>
      <c r="P4592" s="130"/>
      <c r="Q4592" s="130"/>
      <c r="R4592" s="130"/>
      <c r="S4592" s="131"/>
      <c r="T4592" s="131"/>
    </row>
    <row r="4593" spans="13:20" ht="14.25" customHeight="1" x14ac:dyDescent="0.15">
      <c r="M4593" s="123"/>
      <c r="N4593" s="129"/>
      <c r="O4593" s="129"/>
      <c r="P4593" s="130"/>
      <c r="Q4593" s="130"/>
      <c r="R4593" s="130"/>
      <c r="S4593" s="131"/>
      <c r="T4593" s="131"/>
    </row>
    <row r="4594" spans="13:20" ht="14.25" customHeight="1" x14ac:dyDescent="0.15">
      <c r="M4594" s="123"/>
      <c r="N4594" s="129"/>
      <c r="O4594" s="129"/>
      <c r="P4594" s="130"/>
      <c r="Q4594" s="130"/>
      <c r="R4594" s="130"/>
      <c r="S4594" s="131"/>
      <c r="T4594" s="131"/>
    </row>
    <row r="4595" spans="13:20" ht="14.25" customHeight="1" x14ac:dyDescent="0.15">
      <c r="M4595" s="123"/>
      <c r="N4595" s="129"/>
      <c r="O4595" s="129"/>
      <c r="P4595" s="130"/>
      <c r="Q4595" s="130"/>
      <c r="R4595" s="130"/>
      <c r="S4595" s="131"/>
      <c r="T4595" s="131"/>
    </row>
    <row r="4596" spans="13:20" ht="14.25" customHeight="1" x14ac:dyDescent="0.15">
      <c r="M4596" s="123"/>
      <c r="N4596" s="129"/>
      <c r="O4596" s="129"/>
      <c r="P4596" s="130"/>
      <c r="Q4596" s="130"/>
      <c r="R4596" s="130"/>
      <c r="S4596" s="131"/>
      <c r="T4596" s="131"/>
    </row>
    <row r="4597" spans="13:20" ht="14.25" customHeight="1" x14ac:dyDescent="0.15">
      <c r="M4597" s="123"/>
      <c r="N4597" s="129"/>
      <c r="O4597" s="129"/>
      <c r="P4597" s="130"/>
      <c r="Q4597" s="130"/>
      <c r="R4597" s="130"/>
      <c r="S4597" s="131"/>
      <c r="T4597" s="131"/>
    </row>
    <row r="4598" spans="13:20" ht="14.25" customHeight="1" x14ac:dyDescent="0.15">
      <c r="M4598" s="123"/>
      <c r="N4598" s="129"/>
      <c r="O4598" s="129"/>
      <c r="P4598" s="130"/>
      <c r="Q4598" s="130"/>
      <c r="R4598" s="130"/>
      <c r="S4598" s="131"/>
      <c r="T4598" s="131"/>
    </row>
    <row r="4599" spans="13:20" ht="14.25" customHeight="1" x14ac:dyDescent="0.15">
      <c r="M4599" s="123"/>
      <c r="N4599" s="129"/>
      <c r="O4599" s="129"/>
      <c r="P4599" s="130"/>
      <c r="Q4599" s="130"/>
      <c r="R4599" s="130"/>
      <c r="S4599" s="131"/>
      <c r="T4599" s="131"/>
    </row>
    <row r="4600" spans="13:20" ht="14.25" customHeight="1" x14ac:dyDescent="0.15">
      <c r="M4600" s="123"/>
      <c r="N4600" s="129"/>
      <c r="O4600" s="129"/>
      <c r="P4600" s="130"/>
      <c r="Q4600" s="130"/>
      <c r="R4600" s="130"/>
      <c r="S4600" s="131"/>
      <c r="T4600" s="131"/>
    </row>
    <row r="4601" spans="13:20" ht="14.25" customHeight="1" x14ac:dyDescent="0.15">
      <c r="M4601" s="123"/>
      <c r="N4601" s="129"/>
      <c r="O4601" s="129"/>
      <c r="P4601" s="130"/>
      <c r="Q4601" s="130"/>
      <c r="R4601" s="130"/>
      <c r="S4601" s="131"/>
      <c r="T4601" s="131"/>
    </row>
    <row r="4602" spans="13:20" ht="14.25" customHeight="1" x14ac:dyDescent="0.15">
      <c r="M4602" s="123"/>
      <c r="N4602" s="129"/>
      <c r="O4602" s="129"/>
      <c r="P4602" s="130"/>
      <c r="Q4602" s="130"/>
      <c r="R4602" s="130"/>
      <c r="S4602" s="131"/>
      <c r="T4602" s="131"/>
    </row>
    <row r="4603" spans="13:20" ht="14.25" customHeight="1" x14ac:dyDescent="0.15">
      <c r="M4603" s="123"/>
      <c r="N4603" s="129"/>
      <c r="O4603" s="129"/>
      <c r="P4603" s="130"/>
      <c r="Q4603" s="130"/>
      <c r="R4603" s="130"/>
      <c r="S4603" s="131"/>
      <c r="T4603" s="131"/>
    </row>
    <row r="4604" spans="13:20" ht="14.25" customHeight="1" x14ac:dyDescent="0.15">
      <c r="M4604" s="123"/>
      <c r="N4604" s="129"/>
      <c r="O4604" s="129"/>
      <c r="P4604" s="130"/>
      <c r="Q4604" s="130"/>
      <c r="R4604" s="130"/>
      <c r="S4604" s="131"/>
      <c r="T4604" s="131"/>
    </row>
    <row r="4605" spans="13:20" ht="14.25" customHeight="1" x14ac:dyDescent="0.15">
      <c r="M4605" s="123"/>
      <c r="N4605" s="129"/>
      <c r="O4605" s="129"/>
      <c r="P4605" s="130"/>
      <c r="Q4605" s="130"/>
      <c r="R4605" s="130"/>
      <c r="S4605" s="131"/>
      <c r="T4605" s="131"/>
    </row>
    <row r="4606" spans="13:20" ht="14.25" customHeight="1" x14ac:dyDescent="0.15">
      <c r="M4606" s="123"/>
      <c r="N4606" s="129"/>
      <c r="O4606" s="129"/>
      <c r="P4606" s="130"/>
      <c r="Q4606" s="130"/>
      <c r="R4606" s="130"/>
      <c r="S4606" s="131"/>
      <c r="T4606" s="131"/>
    </row>
    <row r="4607" spans="13:20" ht="14.25" customHeight="1" x14ac:dyDescent="0.15">
      <c r="M4607" s="123"/>
      <c r="N4607" s="129"/>
      <c r="O4607" s="129"/>
      <c r="P4607" s="130"/>
      <c r="Q4607" s="130"/>
      <c r="R4607" s="130"/>
      <c r="S4607" s="131"/>
      <c r="T4607" s="131"/>
    </row>
    <row r="4608" spans="13:20" ht="14.25" customHeight="1" x14ac:dyDescent="0.15">
      <c r="M4608" s="123"/>
      <c r="N4608" s="129"/>
      <c r="O4608" s="129"/>
      <c r="P4608" s="130"/>
      <c r="Q4608" s="130"/>
      <c r="R4608" s="130"/>
      <c r="S4608" s="131"/>
      <c r="T4608" s="131"/>
    </row>
    <row r="4609" spans="13:20" ht="14.25" customHeight="1" x14ac:dyDescent="0.15">
      <c r="M4609" s="123"/>
      <c r="N4609" s="129"/>
      <c r="O4609" s="129"/>
      <c r="P4609" s="130"/>
      <c r="Q4609" s="130"/>
      <c r="R4609" s="130"/>
      <c r="S4609" s="131"/>
      <c r="T4609" s="131"/>
    </row>
    <row r="4610" spans="13:20" ht="14.25" customHeight="1" x14ac:dyDescent="0.15">
      <c r="M4610" s="123"/>
      <c r="N4610" s="129"/>
      <c r="O4610" s="129"/>
      <c r="P4610" s="130"/>
      <c r="Q4610" s="130"/>
      <c r="R4610" s="130"/>
      <c r="S4610" s="131"/>
      <c r="T4610" s="131"/>
    </row>
    <row r="4611" spans="13:20" ht="14.25" customHeight="1" x14ac:dyDescent="0.15">
      <c r="M4611" s="123"/>
      <c r="N4611" s="129"/>
      <c r="O4611" s="129"/>
      <c r="P4611" s="130"/>
      <c r="Q4611" s="130"/>
      <c r="R4611" s="130"/>
      <c r="S4611" s="131"/>
      <c r="T4611" s="131"/>
    </row>
  </sheetData>
  <autoFilter ref="A1:K247" xr:uid="{00000000-0001-0000-0300-000000000000}"/>
  <mergeCells count="3">
    <mergeCell ref="W37:Z40"/>
    <mergeCell ref="V37:V42"/>
    <mergeCell ref="W41:Z42"/>
  </mergeCells>
  <conditionalFormatting sqref="V6">
    <cfRule type="cellIs" dxfId="14" priority="48" operator="equal">
      <formula>"No payment delays"</formula>
    </cfRule>
    <cfRule type="cellIs" dxfId="13" priority="47" operator="equal">
      <formula>"Payment delay"</formula>
    </cfRule>
  </conditionalFormatting>
  <conditionalFormatting sqref="V8">
    <cfRule type="containsText" dxfId="12" priority="46" operator="containsText" text="non-performing loan (NPL) records acc.to Credit Bureau.">
      <formula>NOT(ISERROR(SEARCH("non-performing loan (NPL) records acc.to Credit Bureau.",V8)))</formula>
    </cfRule>
    <cfRule type="containsText" dxfId="11" priority="45" operator="containsText" text="No NPL">
      <formula>NOT(ISERROR(SEARCH("No NPL",V8)))</formula>
    </cfRule>
  </conditionalFormatting>
  <conditionalFormatting sqref="V9">
    <cfRule type="expression" dxfId="10" priority="28">
      <formula>$W$9&gt;0</formula>
    </cfRule>
  </conditionalFormatting>
  <conditionalFormatting sqref="V21:V36">
    <cfRule type="containsText" dxfId="9" priority="22" operator="containsText" text="On">
      <formula>NOT(ISERROR(SEARCH("On",V21)))</formula>
    </cfRule>
    <cfRule type="containsText" dxfId="8" priority="21" operator="containsText" text="Off">
      <formula>NOT(ISERROR(SEARCH("Off",V21)))</formula>
    </cfRule>
  </conditionalFormatting>
  <conditionalFormatting sqref="X23">
    <cfRule type="containsText" dxfId="7" priority="44" operator="containsText" text="No NPL">
      <formula>NOT(ISERROR(SEARCH("No NPL",X23)))</formula>
    </cfRule>
  </conditionalFormatting>
  <conditionalFormatting sqref="X28">
    <cfRule type="containsText" dxfId="6" priority="43" operator="containsText" text="No NPL">
      <formula>NOT(ISERROR(SEARCH("No NPL",X28)))</formula>
    </cfRule>
  </conditionalFormatting>
  <conditionalFormatting sqref="X33">
    <cfRule type="containsText" dxfId="5" priority="38" operator="containsText" text="No NPL">
      <formula>NOT(ISERROR(SEARCH("No NPL",X33)))</formula>
    </cfRule>
  </conditionalFormatting>
  <conditionalFormatting sqref="X36">
    <cfRule type="containsText" dxfId="4" priority="25" operator="containsText" text="No NPL">
      <formula>NOT(ISERROR(SEARCH("No NPL",X36)))</formula>
    </cfRule>
  </conditionalFormatting>
  <conditionalFormatting sqref="AK107:AM230">
    <cfRule type="cellIs" dxfId="3" priority="15" operator="greaterThan">
      <formula>0.1</formula>
    </cfRule>
    <cfRule type="cellIs" dxfId="2" priority="16" operator="greaterThan">
      <formula>0.001</formula>
    </cfRule>
  </conditionalFormatting>
  <dataValidations disablePrompts="1" count="1">
    <dataValidation type="list" allowBlank="1" showInputMessage="1" showErrorMessage="1" sqref="U1" xr:uid="{00000000-0002-0000-0300-000000000000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15">
                <anchor moveWithCells="1" sizeWithCells="1">
                  <from>
                    <xdr:col>25</xdr:col>
                    <xdr:colOff>228600</xdr:colOff>
                    <xdr:row>0</xdr:row>
                    <xdr:rowOff>152400</xdr:rowOff>
                  </from>
                  <to>
                    <xdr:col>26</xdr:col>
                    <xdr:colOff>723900</xdr:colOff>
                    <xdr:row>3</xdr:row>
                    <xdr:rowOff>50800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8FB9AA"/>
  </sheetPr>
  <dimension ref="A1:P596"/>
  <sheetViews>
    <sheetView showGridLines="0" zoomScale="70" zoomScaleNormal="70" workbookViewId="0">
      <pane ySplit="3" topLeftCell="A156" activePane="bottomLeft" state="frozen"/>
      <selection pane="bottomLeft" activeCell="F161" sqref="F161"/>
    </sheetView>
  </sheetViews>
  <sheetFormatPr baseColWidth="10" defaultColWidth="8.83203125" defaultRowHeight="14" x14ac:dyDescent="0.15"/>
  <cols>
    <col min="1" max="1" width="17.33203125" bestFit="1" customWidth="1"/>
    <col min="2" max="4" width="20.33203125" customWidth="1"/>
    <col min="5" max="5" width="18.83203125" customWidth="1"/>
    <col min="6" max="7" width="23" customWidth="1"/>
    <col min="8" max="8" width="14.83203125" customWidth="1"/>
    <col min="9" max="9" width="20.33203125" customWidth="1"/>
    <col min="10" max="10" width="14.83203125" customWidth="1"/>
    <col min="11" max="16" width="9" style="49"/>
  </cols>
  <sheetData>
    <row r="1" spans="1:10" x14ac:dyDescent="0.15">
      <c r="A1" s="427"/>
      <c r="B1" s="427"/>
      <c r="C1" s="427"/>
      <c r="D1" s="427"/>
      <c r="E1" s="427"/>
      <c r="F1" s="427"/>
      <c r="G1" s="427"/>
      <c r="H1" s="427"/>
      <c r="I1" s="427"/>
      <c r="J1" s="427"/>
    </row>
    <row r="2" spans="1:10" x14ac:dyDescent="0.15">
      <c r="A2" s="427"/>
      <c r="B2" s="427"/>
      <c r="C2" s="427"/>
      <c r="D2" s="427"/>
      <c r="E2" s="427"/>
      <c r="F2" s="427"/>
      <c r="G2" s="427"/>
      <c r="H2" s="427"/>
      <c r="I2" s="427"/>
      <c r="J2" s="427"/>
    </row>
    <row r="3" spans="1:10" x14ac:dyDescent="0.15">
      <c r="A3" s="427"/>
      <c r="B3" s="427"/>
      <c r="C3" s="427"/>
      <c r="D3" s="427"/>
      <c r="E3" s="427"/>
      <c r="F3" s="427"/>
      <c r="G3" s="427"/>
      <c r="H3" s="427"/>
      <c r="I3" s="427"/>
      <c r="J3" s="427"/>
    </row>
    <row r="4" spans="1:10" x14ac:dyDescent="0.15">
      <c r="A4" s="63" t="s">
        <v>127</v>
      </c>
      <c r="B4" s="64" t="s">
        <v>151</v>
      </c>
      <c r="C4" s="64" t="s">
        <v>190</v>
      </c>
      <c r="D4" s="64" t="s">
        <v>167</v>
      </c>
      <c r="E4" s="64" t="s">
        <v>191</v>
      </c>
      <c r="F4" s="67" t="s">
        <v>4</v>
      </c>
      <c r="G4" s="64" t="s">
        <v>2</v>
      </c>
      <c r="H4" s="64" t="s">
        <v>152</v>
      </c>
      <c r="I4" s="64" t="s">
        <v>153</v>
      </c>
      <c r="J4" s="64" t="s">
        <v>153</v>
      </c>
    </row>
    <row r="5" spans="1:10" x14ac:dyDescent="0.15">
      <c r="A5" s="69" t="str">
        <f>Data!V46&amp;IF(LEN(Data!W46)=1,"0"&amp;Data!W46,Data!W46)</f>
        <v>202302</v>
      </c>
      <c r="B5" s="65">
        <f>SUMIFS(Data!E:E,Data!A:A,Details!$A5,Data!S:S,1)+SUMIFS(Data!E:E,Data!A:A,Details!$A5,Data!S:S,6)+SUMIFS(Data!E:E,Data!A:A,Details!$A5,Data!S:S,7)</f>
        <v>11231476</v>
      </c>
      <c r="C5" s="65">
        <f>SUMIFS(Data!$P:$P,Data!$A:$A,$A5,Data!$S:$S,1)+SUMIFS(Data!$P:$P,Data!$A:$A,$A5,Data!$S:$S,6)+SUMIFS(Data!$P:$P,Data!$A:$A,$A5,Data!$S:$S,7)</f>
        <v>10492559</v>
      </c>
      <c r="D5" s="69">
        <f>SUMIFS(Data!$P:$P,Data!$A:$A,$A5,Data!$S:$S,1,Data!$Q:$Q,"YP")+SUMIFS(Data!$P:$P,Data!$A:$A,$A5,Data!$S:$S,6,Data!$Q:$Q,"YP")+SUMIFS(Data!$P:$P,Data!$A:$A,$A5,Data!$S:$S,7,Data!$Q:$Q,"YP")</f>
        <v>5086640</v>
      </c>
      <c r="E5" s="65">
        <f>C5-D5</f>
        <v>5405919</v>
      </c>
      <c r="F5" s="65">
        <f>B5-C5</f>
        <v>738917</v>
      </c>
      <c r="G5" s="70">
        <f>C5/B5</f>
        <v>0.9342101608016613</v>
      </c>
      <c r="H5" s="70">
        <f>IFERROR(D5/C5,0)</f>
        <v>0.48478545605509582</v>
      </c>
      <c r="I5" s="145">
        <f>SUMIFS(Data!$P:$P,Data!$A:$A,$A5,Data!$T:$T,"152")</f>
        <v>0</v>
      </c>
      <c r="J5" s="70">
        <f>IFERROR(Details!$I5/Details!$D5,0)</f>
        <v>0</v>
      </c>
    </row>
    <row r="6" spans="1:10" x14ac:dyDescent="0.15">
      <c r="A6" s="72" t="str">
        <f>Data!V47&amp;IF(LEN(Data!W47)=1,"0"&amp;Data!W47,Data!W47)</f>
        <v>202301</v>
      </c>
      <c r="B6" s="66">
        <f>SUMIFS(Data!E:E,Data!A:A,Details!$A6,Data!S:S,1)+SUMIFS(Data!E:E,Data!A:A,Details!$A6,Data!S:S,6)+SUMIFS(Data!E:E,Data!A:A,Details!$A6,Data!S:S,7)</f>
        <v>10708841</v>
      </c>
      <c r="C6" s="66">
        <f>SUMIFS(Data!$P:$P,Data!$A:$A,$A6,Data!$S:$S,1)+SUMIFS(Data!$P:$P,Data!$A:$A,$A6,Data!$S:$S,6)+SUMIFS(Data!$P:$P,Data!$A:$A,$A6,Data!$S:$S,7)</f>
        <v>10309571</v>
      </c>
      <c r="D6" s="72">
        <f>SUMIFS(Data!$P:$P,Data!$A:$A,$A6,Data!$S:$S,1,Data!$Q:$Q,"YP")+SUMIFS(Data!$P:$P,Data!$A:$A,$A6,Data!$S:$S,6,Data!$Q:$Q,"YP")+SUMIFS(Data!$P:$P,Data!$A:$A,$A6,Data!$S:$S,7,Data!$Q:$Q,"YP")</f>
        <v>5086640</v>
      </c>
      <c r="E6" s="66">
        <f>C6-D6</f>
        <v>5222931</v>
      </c>
      <c r="F6" s="66">
        <f>B6-C6</f>
        <v>399270</v>
      </c>
      <c r="G6" s="73">
        <f>C6/B6</f>
        <v>0.96271585319083552</v>
      </c>
      <c r="H6" s="73">
        <f>IFERROR(D6/C6,0)</f>
        <v>0.49339007413596553</v>
      </c>
      <c r="I6" s="147">
        <f>SUMIFS(Data!$P:$P,Data!$A:$A,$A6,Data!$T:$T,"152")</f>
        <v>0</v>
      </c>
      <c r="J6" s="73">
        <f>IFERROR(Details!$I6/Details!$D6,0)</f>
        <v>0</v>
      </c>
    </row>
    <row r="7" spans="1:10" x14ac:dyDescent="0.15">
      <c r="A7" s="69" t="str">
        <f>Data!V48&amp;IF(LEN(Data!W48)=1,"0"&amp;Data!W48,Data!W48)</f>
        <v>202212</v>
      </c>
      <c r="B7" s="65">
        <f>SUMIFS(Data!E:E,Data!A:A,Details!$A7,Data!S:S,1)+SUMIFS(Data!E:E,Data!A:A,Details!$A7,Data!S:S,6)+SUMIFS(Data!E:E,Data!A:A,Details!$A7,Data!S:S,7)</f>
        <v>11995604</v>
      </c>
      <c r="C7" s="65">
        <f>SUMIFS(Data!$P:$P,Data!$A:$A,$A7,Data!$S:$S,1)+SUMIFS(Data!$P:$P,Data!$A:$A,$A7,Data!$S:$S,6)+SUMIFS(Data!$P:$P,Data!$A:$A,$A7,Data!$S:$S,7)</f>
        <v>9944114</v>
      </c>
      <c r="D7" s="69">
        <f>SUMIFS(Data!$P:$P,Data!$A:$A,$A7,Data!$S:$S,1,Data!$Q:$Q,"YP")+SUMIFS(Data!$P:$P,Data!$A:$A,$A7,Data!$S:$S,6,Data!$Q:$Q,"YP")+SUMIFS(Data!$P:$P,Data!$A:$A,$A7,Data!$S:$S,7,Data!$Q:$Q,"YP")</f>
        <v>409234</v>
      </c>
      <c r="E7" s="65">
        <f>C7-D7</f>
        <v>9534880</v>
      </c>
      <c r="F7" s="65">
        <f>B7-C7</f>
        <v>2051490</v>
      </c>
      <c r="G7" s="70">
        <f>C7/B7</f>
        <v>0.82897984961824345</v>
      </c>
      <c r="H7" s="70">
        <f>IFERROR(D7/C7,0)</f>
        <v>4.1153389834428691E-2</v>
      </c>
      <c r="I7" s="145">
        <f>SUMIFS(Data!$P:$P,Data!$A:$A,$A7,Data!$T:$T,"152")</f>
        <v>0</v>
      </c>
      <c r="J7" s="70">
        <f>IFERROR(Details!$I7/Details!$D7,0)</f>
        <v>0</v>
      </c>
    </row>
    <row r="8" spans="1:10" x14ac:dyDescent="0.15">
      <c r="A8" s="76" t="str">
        <f>Data!V49&amp;IF(LEN(Data!W49)=1,"0"&amp;Data!W49,Data!W49)</f>
        <v>202211</v>
      </c>
      <c r="B8" s="66">
        <f>SUMIFS(Data!E:E,Data!A:A,Details!$A8,Data!S:S,1)+SUMIFS(Data!E:E,Data!A:A,Details!$A8,Data!S:S,6)+SUMIFS(Data!E:E,Data!A:A,Details!$A8,Data!S:S,7)</f>
        <v>15603784</v>
      </c>
      <c r="C8" s="66">
        <f>SUMIFS(Data!$P:$P,Data!$A:$A,$A8,Data!$S:$S,1)+SUMIFS(Data!$P:$P,Data!$A:$A,$A8,Data!$S:$S,6)+SUMIFS(Data!$P:$P,Data!$A:$A,$A8,Data!$S:$S,7)</f>
        <v>11404388</v>
      </c>
      <c r="D8" s="72">
        <f>SUMIFS(Data!$P:$P,Data!$A:$A,$A8,Data!$S:$S,1,Data!$Q:$Q,"YP")+SUMIFS(Data!$P:$P,Data!$A:$A,$A8,Data!$S:$S,6,Data!$Q:$Q,"YP")+SUMIFS(Data!$P:$P,Data!$A:$A,$A8,Data!$S:$S,7,Data!$Q:$Q,"YP")</f>
        <v>427638</v>
      </c>
      <c r="E8" s="66">
        <f>C8-D8</f>
        <v>10976750</v>
      </c>
      <c r="F8" s="66">
        <f>B8-C8</f>
        <v>4199396</v>
      </c>
      <c r="G8" s="73">
        <f>C8/B8</f>
        <v>0.73087322921158093</v>
      </c>
      <c r="H8" s="73">
        <f>IFERROR(D8/C8,0)</f>
        <v>3.7497671948727107E-2</v>
      </c>
      <c r="I8" s="147">
        <f>SUMIFS(Data!$P:$P,Data!$A:$A,$A8,Data!$T:$T,"152")</f>
        <v>0</v>
      </c>
      <c r="J8" s="73">
        <f>IFERROR(Details!$I8/Details!$D8,0)</f>
        <v>0</v>
      </c>
    </row>
    <row r="9" spans="1:10" x14ac:dyDescent="0.15">
      <c r="A9" s="69" t="str">
        <f>Data!V50&amp;IF(LEN(Data!W50)=1,"0"&amp;Data!W50,Data!W50)</f>
        <v>202210</v>
      </c>
      <c r="B9" s="65">
        <f>SUMIFS(Data!E:E,Data!A:A,Details!$A9,Data!S:S,1)+SUMIFS(Data!E:E,Data!A:A,Details!$A9,Data!S:S,6)+SUMIFS(Data!E:E,Data!A:A,Details!$A9,Data!S:S,7)</f>
        <v>7359902</v>
      </c>
      <c r="C9" s="65">
        <f>SUMIFS(Data!$P:$P,Data!$A:$A,$A9,Data!$S:$S,1)+SUMIFS(Data!$P:$P,Data!$A:$A,$A9,Data!$S:$S,6)+SUMIFS(Data!$P:$P,Data!$A:$A,$A9,Data!$S:$S,7)</f>
        <v>7204846</v>
      </c>
      <c r="D9" s="69">
        <f>SUMIFS(Data!$P:$P,Data!$A:$A,$A9,Data!$S:$S,1,Data!$Q:$Q,"YP")+SUMIFS(Data!$P:$P,Data!$A:$A,$A9,Data!$S:$S,6,Data!$Q:$Q,"YP")+SUMIFS(Data!$P:$P,Data!$A:$A,$A9,Data!$S:$S,7,Data!$Q:$Q,"YP")</f>
        <v>157795</v>
      </c>
      <c r="E9" s="65">
        <f t="shared" ref="E9:E18" si="0">C9-D9</f>
        <v>7047051</v>
      </c>
      <c r="F9" s="65">
        <f t="shared" ref="F9:F18" si="1">B9-C9</f>
        <v>155056</v>
      </c>
      <c r="G9" s="70">
        <f t="shared" ref="G9:G18" si="2">C9/B9</f>
        <v>0.97893232817502185</v>
      </c>
      <c r="H9" s="70">
        <f t="shared" ref="H9:H18" si="3">IFERROR(D9/C9,0)</f>
        <v>2.1901231476703319E-2</v>
      </c>
      <c r="I9" s="145">
        <f>SUMIFS(Data!$P:$P,Data!$A:$A,$A9,Data!$T:$T,"152")</f>
        <v>0</v>
      </c>
      <c r="J9" s="70">
        <f>IFERROR(Details!$I9/Details!$D9,0)</f>
        <v>0</v>
      </c>
    </row>
    <row r="10" spans="1:10" x14ac:dyDescent="0.15">
      <c r="A10" s="72" t="str">
        <f>Data!V51&amp;IF(LEN(Data!W51)=1,"0"&amp;Data!W51,Data!W51)</f>
        <v>202209</v>
      </c>
      <c r="B10" s="66">
        <f>SUMIFS(Data!E:E,Data!A:A,Details!$A10,Data!S:S,1)+SUMIFS(Data!E:E,Data!A:A,Details!$A10,Data!S:S,6)+SUMIFS(Data!E:E,Data!A:A,Details!$A10,Data!S:S,7)</f>
        <v>13511575</v>
      </c>
      <c r="C10" s="66">
        <f>SUMIFS(Data!$P:$P,Data!$A:$A,$A10,Data!$S:$S,1)+SUMIFS(Data!$P:$P,Data!$A:$A,$A10,Data!$S:$S,6)+SUMIFS(Data!$P:$P,Data!$A:$A,$A10,Data!$S:$S,7)</f>
        <v>9033877</v>
      </c>
      <c r="D10" s="72">
        <f>SUMIFS(Data!$P:$P,Data!$A:$A,$A10,Data!$S:$S,1,Data!$Q:$Q,"YP")+SUMIFS(Data!$P:$P,Data!$A:$A,$A10,Data!$S:$S,6,Data!$Q:$Q,"YP")+SUMIFS(Data!$P:$P,Data!$A:$A,$A10,Data!$S:$S,7,Data!$Q:$Q,"YP")</f>
        <v>2911064</v>
      </c>
      <c r="E10" s="66">
        <f t="shared" si="0"/>
        <v>6122813</v>
      </c>
      <c r="F10" s="66">
        <f t="shared" si="1"/>
        <v>4477698</v>
      </c>
      <c r="G10" s="73">
        <f t="shared" si="2"/>
        <v>0.66860280907296155</v>
      </c>
      <c r="H10" s="73">
        <f t="shared" si="3"/>
        <v>0.32223861360963846</v>
      </c>
      <c r="I10" s="147">
        <f>SUMIFS(Data!$P:$P,Data!$A:$A,$A10,Data!$T:$T,"152")</f>
        <v>0</v>
      </c>
      <c r="J10" s="73">
        <f>IFERROR(Details!$I10/Details!$D10,0)</f>
        <v>0</v>
      </c>
    </row>
    <row r="11" spans="1:10" x14ac:dyDescent="0.15">
      <c r="A11" s="69" t="str">
        <f>Data!V52&amp;IF(LEN(Data!W52)=1,"0"&amp;Data!W52,Data!W52)</f>
        <v>202208</v>
      </c>
      <c r="B11" s="65">
        <f>SUMIFS(Data!E:E,Data!A:A,Details!$A11,Data!S:S,1)+SUMIFS(Data!E:E,Data!A:A,Details!$A11,Data!S:S,6)+SUMIFS(Data!E:E,Data!A:A,Details!$A11,Data!S:S,7)</f>
        <v>20251550</v>
      </c>
      <c r="C11" s="65">
        <f>SUMIFS(Data!$P:$P,Data!$A:$A,$A11,Data!$S:$S,1)+SUMIFS(Data!$P:$P,Data!$A:$A,$A11,Data!$S:$S,6)+SUMIFS(Data!$P:$P,Data!$A:$A,$A11,Data!$S:$S,7)</f>
        <v>14250745</v>
      </c>
      <c r="D11" s="69">
        <f>SUMIFS(Data!$P:$P,Data!$A:$A,$A11,Data!$S:$S,1,Data!$Q:$Q,"YP")+SUMIFS(Data!$P:$P,Data!$A:$A,$A11,Data!$S:$S,6,Data!$Q:$Q,"YP")+SUMIFS(Data!$P:$P,Data!$A:$A,$A11,Data!$S:$S,7,Data!$Q:$Q,"YP")</f>
        <v>486791</v>
      </c>
      <c r="E11" s="65">
        <f t="shared" si="0"/>
        <v>13763954</v>
      </c>
      <c r="F11" s="65">
        <f t="shared" si="1"/>
        <v>6000805</v>
      </c>
      <c r="G11" s="70">
        <f t="shared" si="2"/>
        <v>0.7036866313936464</v>
      </c>
      <c r="H11" s="70">
        <f t="shared" si="3"/>
        <v>3.4158986074061391E-2</v>
      </c>
      <c r="I11" s="145">
        <f>SUMIFS(Data!$P:$P,Data!$A:$A,$A11,Data!$T:$T,"152")</f>
        <v>0</v>
      </c>
      <c r="J11" s="70">
        <f>IFERROR(Details!$I11/Details!$D11,0)</f>
        <v>0</v>
      </c>
    </row>
    <row r="12" spans="1:10" x14ac:dyDescent="0.15">
      <c r="A12" s="76" t="str">
        <f>Data!V53&amp;IF(LEN(Data!W53)=1,"0"&amp;Data!W53,Data!W53)</f>
        <v>202207</v>
      </c>
      <c r="B12" s="66">
        <f>SUMIFS(Data!E:E,Data!A:A,Details!$A12,Data!S:S,1)+SUMIFS(Data!E:E,Data!A:A,Details!$A12,Data!S:S,6)+SUMIFS(Data!E:E,Data!A:A,Details!$A12,Data!S:S,7)</f>
        <v>20115800</v>
      </c>
      <c r="C12" s="66">
        <f>SUMIFS(Data!$P:$P,Data!$A:$A,$A12,Data!$S:$S,1)+SUMIFS(Data!$P:$P,Data!$A:$A,$A12,Data!$S:$S,6)+SUMIFS(Data!$P:$P,Data!$A:$A,$A12,Data!$S:$S,7)</f>
        <v>15448531</v>
      </c>
      <c r="D12" s="72">
        <f>SUMIFS(Data!$P:$P,Data!$A:$A,$A12,Data!$S:$S,1,Data!$Q:$Q,"YP")+SUMIFS(Data!$P:$P,Data!$A:$A,$A12,Data!$S:$S,6,Data!$Q:$Q,"YP")+SUMIFS(Data!$P:$P,Data!$A:$A,$A12,Data!$S:$S,7,Data!$Q:$Q,"YP")</f>
        <v>5999640</v>
      </c>
      <c r="E12" s="66">
        <f t="shared" si="0"/>
        <v>9448891</v>
      </c>
      <c r="F12" s="66">
        <f t="shared" si="1"/>
        <v>4667269</v>
      </c>
      <c r="G12" s="73">
        <f t="shared" si="2"/>
        <v>0.76797994611201148</v>
      </c>
      <c r="H12" s="73">
        <f t="shared" si="3"/>
        <v>0.38836313951145257</v>
      </c>
      <c r="I12" s="147">
        <f>SUMIFS(Data!$P:$P,Data!$A:$A,$A12,Data!$T:$T,"152")</f>
        <v>0</v>
      </c>
      <c r="J12" s="73">
        <f>IFERROR(Details!$I12/Details!$D12,0)</f>
        <v>0</v>
      </c>
    </row>
    <row r="13" spans="1:10" x14ac:dyDescent="0.15">
      <c r="A13" s="69" t="str">
        <f>Data!V54&amp;IF(LEN(Data!W54)=1,"0"&amp;Data!W54,Data!W54)</f>
        <v>202206</v>
      </c>
      <c r="B13" s="65">
        <f>SUMIFS(Data!E:E,Data!A:A,Details!$A13,Data!S:S,1)+SUMIFS(Data!E:E,Data!A:A,Details!$A13,Data!S:S,6)+SUMIFS(Data!E:E,Data!A:A,Details!$A13,Data!S:S,7)</f>
        <v>19542228</v>
      </c>
      <c r="C13" s="65">
        <f>SUMIFS(Data!$P:$P,Data!$A:$A,$A13,Data!$S:$S,1)+SUMIFS(Data!$P:$P,Data!$A:$A,$A13,Data!$S:$S,6)+SUMIFS(Data!$P:$P,Data!$A:$A,$A13,Data!$S:$S,7)</f>
        <v>14332943</v>
      </c>
      <c r="D13" s="69">
        <f>SUMIFS(Data!$P:$P,Data!$A:$A,$A13,Data!$S:$S,1,Data!$Q:$Q,"YP")+SUMIFS(Data!$P:$P,Data!$A:$A,$A13,Data!$S:$S,6,Data!$Q:$Q,"YP")+SUMIFS(Data!$P:$P,Data!$A:$A,$A13,Data!$S:$S,7,Data!$Q:$Q,"YP")</f>
        <v>0</v>
      </c>
      <c r="E13" s="65">
        <f t="shared" si="0"/>
        <v>14332943</v>
      </c>
      <c r="F13" s="65">
        <f t="shared" si="1"/>
        <v>5209285</v>
      </c>
      <c r="G13" s="70">
        <f t="shared" si="2"/>
        <v>0.73343443746536985</v>
      </c>
      <c r="H13" s="70">
        <f t="shared" si="3"/>
        <v>0</v>
      </c>
      <c r="I13" s="145">
        <f>SUMIFS(Data!$P:$P,Data!$A:$A,$A13,Data!$T:$T,"152")</f>
        <v>0</v>
      </c>
      <c r="J13" s="70">
        <f>IFERROR(Details!$I13/Details!$D13,0)</f>
        <v>0</v>
      </c>
    </row>
    <row r="14" spans="1:10" x14ac:dyDescent="0.15">
      <c r="A14" s="72" t="str">
        <f>Data!V55&amp;IF(LEN(Data!W55)=1,"0"&amp;Data!W55,Data!W55)</f>
        <v>202205</v>
      </c>
      <c r="B14" s="66">
        <f>SUMIFS(Data!E:E,Data!A:A,Details!$A14,Data!S:S,1)+SUMIFS(Data!E:E,Data!A:A,Details!$A14,Data!S:S,6)+SUMIFS(Data!E:E,Data!A:A,Details!$A14,Data!S:S,7)</f>
        <v>12209851</v>
      </c>
      <c r="C14" s="66">
        <f>SUMIFS(Data!$P:$P,Data!$A:$A,$A14,Data!$S:$S,1)+SUMIFS(Data!$P:$P,Data!$A:$A,$A14,Data!$S:$S,6)+SUMIFS(Data!$P:$P,Data!$A:$A,$A14,Data!$S:$S,7)</f>
        <v>9131961</v>
      </c>
      <c r="D14" s="72">
        <f>SUMIFS(Data!$P:$P,Data!$A:$A,$A14,Data!$S:$S,1,Data!$Q:$Q,"YP")+SUMIFS(Data!$P:$P,Data!$A:$A,$A14,Data!$S:$S,6,Data!$Q:$Q,"YP")+SUMIFS(Data!$P:$P,Data!$A:$A,$A14,Data!$S:$S,7,Data!$Q:$Q,"YP")</f>
        <v>559491</v>
      </c>
      <c r="E14" s="66">
        <f t="shared" si="0"/>
        <v>8572470</v>
      </c>
      <c r="F14" s="66">
        <f t="shared" si="1"/>
        <v>3077890</v>
      </c>
      <c r="G14" s="73">
        <f t="shared" si="2"/>
        <v>0.74791748072928976</v>
      </c>
      <c r="H14" s="73">
        <f t="shared" si="3"/>
        <v>6.1267344440038674E-2</v>
      </c>
      <c r="I14" s="147">
        <f>SUMIFS(Data!$P:$P,Data!$A:$A,$A14,Data!$T:$T,"152")</f>
        <v>0</v>
      </c>
      <c r="J14" s="73">
        <f>IFERROR(Details!$I14/Details!$D14,0)</f>
        <v>0</v>
      </c>
    </row>
    <row r="15" spans="1:10" x14ac:dyDescent="0.15">
      <c r="A15" s="69" t="str">
        <f>Data!V56&amp;IF(LEN(Data!W56)=1,"0"&amp;Data!W56,Data!W56)</f>
        <v>202204</v>
      </c>
      <c r="B15" s="65">
        <f>SUMIFS(Data!E:E,Data!A:A,Details!$A15,Data!S:S,1)+SUMIFS(Data!E:E,Data!A:A,Details!$A15,Data!S:S,6)+SUMIFS(Data!E:E,Data!A:A,Details!$A15,Data!S:S,7)</f>
        <v>15435734</v>
      </c>
      <c r="C15" s="65">
        <f>SUMIFS(Data!$P:$P,Data!$A:$A,$A15,Data!$S:$S,1)+SUMIFS(Data!$P:$P,Data!$A:$A,$A15,Data!$S:$S,6)+SUMIFS(Data!$P:$P,Data!$A:$A,$A15,Data!$S:$S,7)</f>
        <v>14041800</v>
      </c>
      <c r="D15" s="69">
        <f>SUMIFS(Data!$P:$P,Data!$A:$A,$A15,Data!$S:$S,1,Data!$Q:$Q,"YP")+SUMIFS(Data!$P:$P,Data!$A:$A,$A15,Data!$S:$S,6,Data!$Q:$Q,"YP")+SUMIFS(Data!$P:$P,Data!$A:$A,$A15,Data!$S:$S,7,Data!$Q:$Q,"YP")</f>
        <v>5334051</v>
      </c>
      <c r="E15" s="65">
        <f t="shared" si="0"/>
        <v>8707749</v>
      </c>
      <c r="F15" s="65">
        <f t="shared" si="1"/>
        <v>1393934</v>
      </c>
      <c r="G15" s="70">
        <f t="shared" si="2"/>
        <v>0.90969434948801264</v>
      </c>
      <c r="H15" s="70">
        <f t="shared" si="3"/>
        <v>0.37986946118019055</v>
      </c>
      <c r="I15" s="145">
        <f>SUMIFS(Data!$P:$P,Data!$A:$A,$A15,Data!$T:$T,"152")</f>
        <v>0</v>
      </c>
      <c r="J15" s="70">
        <f>IFERROR(Details!$I15/Details!$D15,0)</f>
        <v>0</v>
      </c>
    </row>
    <row r="16" spans="1:10" x14ac:dyDescent="0.15">
      <c r="A16" s="76" t="str">
        <f>Data!V57&amp;IF(LEN(Data!W57)=1,"0"&amp;Data!W57,Data!W57)</f>
        <v>202203</v>
      </c>
      <c r="B16" s="66">
        <f>SUMIFS(Data!E:E,Data!A:A,Details!$A16,Data!S:S,1)+SUMIFS(Data!E:E,Data!A:A,Details!$A16,Data!S:S,6)+SUMIFS(Data!E:E,Data!A:A,Details!$A16,Data!S:S,7)</f>
        <v>23560809</v>
      </c>
      <c r="C16" s="66">
        <f>SUMIFS(Data!$P:$P,Data!$A:$A,$A16,Data!$S:$S,1)+SUMIFS(Data!$P:$P,Data!$A:$A,$A16,Data!$S:$S,6)+SUMIFS(Data!$P:$P,Data!$A:$A,$A16,Data!$S:$S,7)</f>
        <v>18595550</v>
      </c>
      <c r="D16" s="72">
        <f>SUMIFS(Data!$P:$P,Data!$A:$A,$A16,Data!$S:$S,1,Data!$Q:$Q,"YP")+SUMIFS(Data!$P:$P,Data!$A:$A,$A16,Data!$S:$S,6,Data!$Q:$Q,"YP")+SUMIFS(Data!$P:$P,Data!$A:$A,$A16,Data!$S:$S,7,Data!$Q:$Q,"YP")</f>
        <v>5403385</v>
      </c>
      <c r="E16" s="66">
        <f t="shared" si="0"/>
        <v>13192165</v>
      </c>
      <c r="F16" s="66">
        <f t="shared" si="1"/>
        <v>4965259</v>
      </c>
      <c r="G16" s="73">
        <f t="shared" si="2"/>
        <v>0.78925770333268264</v>
      </c>
      <c r="H16" s="73">
        <f t="shared" si="3"/>
        <v>0.29057408896214415</v>
      </c>
      <c r="I16" s="147">
        <f>SUMIFS(Data!$P:$P,Data!$A:$A,$A16,Data!$T:$T,"152")</f>
        <v>0</v>
      </c>
      <c r="J16" s="73">
        <f>IFERROR(Details!$I16/Details!$D16,0)</f>
        <v>0</v>
      </c>
    </row>
    <row r="17" spans="1:10" x14ac:dyDescent="0.15">
      <c r="A17" s="69" t="str">
        <f>Data!V58&amp;IF(LEN(Data!W58)=1,"0"&amp;Data!W58,Data!W58)</f>
        <v>202112</v>
      </c>
      <c r="B17" s="65">
        <f>SUMIFS(Data!E:E,Data!A:A,Details!$A17,Data!S:S,1)+SUMIFS(Data!E:E,Data!A:A,Details!$A17,Data!S:S,6)+SUMIFS(Data!E:E,Data!A:A,Details!$A17,Data!S:S,7)</f>
        <v>12544144</v>
      </c>
      <c r="C17" s="65">
        <f>SUMIFS(Data!$P:$P,Data!$A:$A,$A17,Data!$S:$S,1)+SUMIFS(Data!$P:$P,Data!$A:$A,$A17,Data!$S:$S,6)+SUMIFS(Data!$P:$P,Data!$A:$A,$A17,Data!$S:$S,7)</f>
        <v>9354435</v>
      </c>
      <c r="D17" s="69">
        <f>SUMIFS(Data!$P:$P,Data!$A:$A,$A17,Data!$S:$S,1,Data!$Q:$Q,"YP")+SUMIFS(Data!$P:$P,Data!$A:$A,$A17,Data!$S:$S,6,Data!$Q:$Q,"YP")+SUMIFS(Data!$P:$P,Data!$A:$A,$A17,Data!$S:$S,7,Data!$Q:$Q,"YP")</f>
        <v>756000</v>
      </c>
      <c r="E17" s="65">
        <f t="shared" si="0"/>
        <v>8598435</v>
      </c>
      <c r="F17" s="65">
        <f t="shared" si="1"/>
        <v>3189709</v>
      </c>
      <c r="G17" s="70">
        <f t="shared" si="2"/>
        <v>0.74572127041908953</v>
      </c>
      <c r="H17" s="70">
        <f t="shared" si="3"/>
        <v>8.0817280787134654E-2</v>
      </c>
      <c r="I17" s="145">
        <f>SUMIFS(Data!$P:$P,Data!$A:$A,$A17,Data!$T:$T,"152")</f>
        <v>0</v>
      </c>
      <c r="J17" s="70">
        <f>IFERROR(Details!$I17/Details!$D17,0)</f>
        <v>0</v>
      </c>
    </row>
    <row r="18" spans="1:10" x14ac:dyDescent="0.15">
      <c r="A18" s="72" t="str">
        <f>Data!V59&amp;IF(LEN(Data!W59)=1,"0"&amp;Data!W59,Data!W59)</f>
        <v>202012</v>
      </c>
      <c r="B18" s="66">
        <f>SUMIFS(Data!E:E,Data!A:A,Details!$A18,Data!S:S,1)+SUMIFS(Data!E:E,Data!A:A,Details!$A18,Data!S:S,6)+SUMIFS(Data!E:E,Data!A:A,Details!$A18,Data!S:S,7)</f>
        <v>8754493</v>
      </c>
      <c r="C18" s="66">
        <f>SUMIFS(Data!$P:$P,Data!$A:$A,$A18,Data!$S:$S,1)+SUMIFS(Data!$P:$P,Data!$A:$A,$A18,Data!$S:$S,6)+SUMIFS(Data!$P:$P,Data!$A:$A,$A18,Data!$S:$S,7)</f>
        <v>7265179</v>
      </c>
      <c r="D18" s="72">
        <f>SUMIFS(Data!$P:$P,Data!$A:$A,$A18,Data!$S:$S,1,Data!$Q:$Q,"YP")+SUMIFS(Data!$P:$P,Data!$A:$A,$A18,Data!$S:$S,6,Data!$Q:$Q,"YP")+SUMIFS(Data!$P:$P,Data!$A:$A,$A18,Data!$S:$S,7,Data!$Q:$Q,"YP")</f>
        <v>3141003</v>
      </c>
      <c r="E18" s="66">
        <f t="shared" si="0"/>
        <v>4124176</v>
      </c>
      <c r="F18" s="66">
        <f t="shared" si="1"/>
        <v>1489314</v>
      </c>
      <c r="G18" s="73">
        <f t="shared" si="2"/>
        <v>0.82988003988352044</v>
      </c>
      <c r="H18" s="73">
        <f t="shared" si="3"/>
        <v>0.43233662928332528</v>
      </c>
      <c r="I18" s="147">
        <f>SUMIFS(Data!$P:$P,Data!$A:$A,$A18,Data!$T:$T,"152")</f>
        <v>0</v>
      </c>
      <c r="J18" s="73">
        <f>IFERROR(Details!$I18/Details!$D18,0)</f>
        <v>0</v>
      </c>
    </row>
    <row r="19" spans="1:10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x14ac:dyDescent="0.15">
      <c r="A21" s="97" t="str">
        <f>Data!V44</f>
        <v>PAYMENT PERFORMANCE TABLE</v>
      </c>
      <c r="B21" s="96"/>
      <c r="C21" s="96"/>
      <c r="D21" s="96"/>
      <c r="E21" s="96"/>
      <c r="F21" s="97"/>
      <c r="G21" s="49"/>
      <c r="H21" s="49"/>
      <c r="I21" s="49"/>
      <c r="J21" s="49"/>
    </row>
    <row r="22" spans="1:10" x14ac:dyDescent="0.15">
      <c r="A22" s="97" t="s">
        <v>136</v>
      </c>
      <c r="B22" s="96" t="s">
        <v>137</v>
      </c>
      <c r="C22" s="96" t="s">
        <v>135</v>
      </c>
      <c r="D22" s="96" t="s">
        <v>157</v>
      </c>
      <c r="E22" s="96" t="s">
        <v>138</v>
      </c>
      <c r="F22" s="97" t="s">
        <v>251</v>
      </c>
      <c r="G22" s="49"/>
      <c r="H22" s="49"/>
      <c r="I22" s="49"/>
      <c r="J22" s="49"/>
    </row>
    <row r="23" spans="1:10" x14ac:dyDescent="0.15">
      <c r="A23" s="62">
        <f>Data!V46</f>
        <v>2023</v>
      </c>
      <c r="B23" s="62">
        <f>Data!W46</f>
        <v>2</v>
      </c>
      <c r="C23" s="61">
        <f>Data!X46</f>
        <v>234155</v>
      </c>
      <c r="D23" s="79">
        <f>Data!Y46</f>
        <v>9</v>
      </c>
      <c r="E23" s="79">
        <f>Data!Z46</f>
        <v>0</v>
      </c>
      <c r="F23" s="79">
        <f>Data!AA46</f>
        <v>1942491</v>
      </c>
      <c r="G23" s="49"/>
      <c r="H23" s="49"/>
      <c r="I23" s="49"/>
      <c r="J23" s="49"/>
    </row>
    <row r="24" spans="1:10" x14ac:dyDescent="0.15">
      <c r="A24" s="62">
        <f>Data!V47</f>
        <v>2023</v>
      </c>
      <c r="B24" s="62">
        <f>Data!W47</f>
        <v>1</v>
      </c>
      <c r="C24" s="61">
        <f>Data!X47</f>
        <v>209811</v>
      </c>
      <c r="D24" s="79">
        <f>Data!Y47</f>
        <v>7</v>
      </c>
      <c r="E24" s="79">
        <f>Data!Z47</f>
        <v>0</v>
      </c>
      <c r="F24" s="79">
        <f>Data!AA47</f>
        <v>1358607</v>
      </c>
      <c r="G24" s="49"/>
      <c r="H24" s="49"/>
      <c r="I24" s="49"/>
      <c r="J24" s="49"/>
    </row>
    <row r="25" spans="1:10" x14ac:dyDescent="0.15">
      <c r="A25" s="62">
        <f>Data!V48</f>
        <v>2022</v>
      </c>
      <c r="B25" s="62">
        <f>Data!W48</f>
        <v>12</v>
      </c>
      <c r="C25" s="61">
        <f>Data!X48</f>
        <v>261785</v>
      </c>
      <c r="D25" s="79">
        <f>Data!Y48</f>
        <v>9</v>
      </c>
      <c r="E25" s="79">
        <f>Data!Z48</f>
        <v>0</v>
      </c>
      <c r="F25" s="79">
        <f>Data!AA48</f>
        <v>7024844</v>
      </c>
      <c r="G25" s="49"/>
      <c r="H25" s="49"/>
      <c r="I25" s="49"/>
      <c r="J25" s="49"/>
    </row>
    <row r="26" spans="1:10" x14ac:dyDescent="0.15">
      <c r="A26" s="62">
        <f>Data!V49</f>
        <v>2022</v>
      </c>
      <c r="B26" s="62">
        <f>Data!W49</f>
        <v>11</v>
      </c>
      <c r="C26" s="61">
        <f>Data!X49</f>
        <v>213392</v>
      </c>
      <c r="D26" s="79">
        <f>Data!Y49</f>
        <v>7</v>
      </c>
      <c r="E26" s="79">
        <f>Data!Z49</f>
        <v>0</v>
      </c>
      <c r="F26" s="79">
        <f>Data!AA49</f>
        <v>9365712</v>
      </c>
      <c r="G26" s="49"/>
      <c r="H26" s="49"/>
      <c r="I26" s="49"/>
      <c r="J26" s="49"/>
    </row>
    <row r="27" spans="1:10" x14ac:dyDescent="0.15">
      <c r="A27" s="62">
        <f>Data!V50</f>
        <v>2022</v>
      </c>
      <c r="B27" s="62">
        <f>Data!W50</f>
        <v>10</v>
      </c>
      <c r="C27" s="61">
        <f>Data!X50</f>
        <v>741851</v>
      </c>
      <c r="D27" s="79">
        <f>Data!Y50</f>
        <v>9</v>
      </c>
      <c r="E27" s="79">
        <f>Data!Z50</f>
        <v>0</v>
      </c>
      <c r="F27" s="79">
        <f>Data!AA50</f>
        <v>2536519</v>
      </c>
      <c r="G27" s="49"/>
      <c r="H27" s="49"/>
      <c r="I27" s="49"/>
      <c r="J27" s="49"/>
    </row>
    <row r="28" spans="1:10" x14ac:dyDescent="0.15">
      <c r="A28" s="62">
        <f>Data!V51</f>
        <v>2022</v>
      </c>
      <c r="B28" s="62">
        <f>Data!W51</f>
        <v>9</v>
      </c>
      <c r="C28" s="61">
        <f>Data!X51</f>
        <v>670743</v>
      </c>
      <c r="D28" s="79">
        <f>Data!Y51</f>
        <v>6</v>
      </c>
      <c r="E28" s="79">
        <f>Data!Z51</f>
        <v>0</v>
      </c>
      <c r="F28" s="79">
        <f>Data!AA51</f>
        <v>2536519</v>
      </c>
      <c r="G28" s="49"/>
      <c r="H28" s="49"/>
      <c r="I28" s="49"/>
      <c r="J28" s="49"/>
    </row>
    <row r="29" spans="1:10" x14ac:dyDescent="0.15">
      <c r="A29" s="62">
        <f>Data!V52</f>
        <v>2022</v>
      </c>
      <c r="B29" s="62">
        <f>Data!W52</f>
        <v>8</v>
      </c>
      <c r="C29" s="61">
        <f>Data!X52</f>
        <v>217804</v>
      </c>
      <c r="D29" s="79">
        <f>Data!Y52</f>
        <v>9</v>
      </c>
      <c r="E29" s="79">
        <f>Data!Z52</f>
        <v>0</v>
      </c>
      <c r="F29" s="79">
        <f>Data!AA52</f>
        <v>5977877</v>
      </c>
      <c r="G29" s="49"/>
      <c r="H29" s="49"/>
      <c r="I29" s="49"/>
      <c r="J29" s="49"/>
    </row>
    <row r="30" spans="1:10" x14ac:dyDescent="0.15">
      <c r="A30" s="62">
        <f>Data!V53</f>
        <v>2022</v>
      </c>
      <c r="B30" s="62">
        <f>Data!W53</f>
        <v>7</v>
      </c>
      <c r="C30" s="61">
        <f>Data!X53</f>
        <v>148090</v>
      </c>
      <c r="D30" s="79">
        <f>Data!Y53</f>
        <v>5</v>
      </c>
      <c r="E30" s="79">
        <f>Data!Z53</f>
        <v>0</v>
      </c>
      <c r="F30" s="79">
        <f>Data!AA53</f>
        <v>6782905</v>
      </c>
      <c r="G30" s="49"/>
      <c r="H30" s="49"/>
      <c r="I30" s="49"/>
      <c r="J30" s="49"/>
    </row>
    <row r="31" spans="1:10" x14ac:dyDescent="0.15">
      <c r="A31" s="62">
        <f>Data!V54</f>
        <v>2022</v>
      </c>
      <c r="B31" s="62">
        <f>Data!W54</f>
        <v>6</v>
      </c>
      <c r="C31" s="61">
        <f>Data!X54</f>
        <v>333078</v>
      </c>
      <c r="D31" s="79">
        <f>Data!Y54</f>
        <v>7</v>
      </c>
      <c r="E31" s="79">
        <f>Data!Z54</f>
        <v>0</v>
      </c>
      <c r="F31" s="79">
        <f>Data!AA54</f>
        <v>6782905</v>
      </c>
      <c r="G31" s="49"/>
      <c r="H31" s="49"/>
      <c r="I31" s="49"/>
      <c r="J31" s="49"/>
    </row>
    <row r="32" spans="1:10" x14ac:dyDescent="0.15">
      <c r="A32" s="62">
        <f>Data!V55</f>
        <v>2022</v>
      </c>
      <c r="B32" s="62">
        <f>Data!W55</f>
        <v>5</v>
      </c>
      <c r="C32" s="61">
        <f>Data!X55</f>
        <v>238455</v>
      </c>
      <c r="D32" s="79">
        <f>Data!Y55</f>
        <v>10</v>
      </c>
      <c r="E32" s="79">
        <f>Data!Z55</f>
        <v>0</v>
      </c>
      <c r="F32" s="79">
        <f>Data!AA55</f>
        <v>3252995</v>
      </c>
      <c r="G32" s="49"/>
      <c r="H32" s="49"/>
      <c r="I32" s="49"/>
      <c r="J32" s="49"/>
    </row>
    <row r="33" spans="1:10" x14ac:dyDescent="0.15">
      <c r="A33" s="62">
        <f>Data!V56</f>
        <v>2022</v>
      </c>
      <c r="B33" s="62">
        <f>Data!W56</f>
        <v>4</v>
      </c>
      <c r="C33" s="61">
        <f>Data!X56</f>
        <v>136647</v>
      </c>
      <c r="D33" s="79">
        <f>Data!Y56</f>
        <v>10</v>
      </c>
      <c r="E33" s="79">
        <f>Data!Z56</f>
        <v>0</v>
      </c>
      <c r="F33" s="79">
        <f>Data!AA56</f>
        <v>2464253</v>
      </c>
      <c r="G33" s="49"/>
      <c r="H33" s="49"/>
      <c r="I33" s="49"/>
      <c r="J33" s="49"/>
    </row>
    <row r="34" spans="1:10" x14ac:dyDescent="0.15">
      <c r="A34" s="62">
        <f>Data!V57</f>
        <v>2022</v>
      </c>
      <c r="B34" s="62">
        <f>Data!W57</f>
        <v>3</v>
      </c>
      <c r="C34" s="61">
        <f>Data!X57</f>
        <v>158788</v>
      </c>
      <c r="D34" s="79">
        <f>Data!Y57</f>
        <v>1</v>
      </c>
      <c r="E34" s="79">
        <f>Data!Z57</f>
        <v>0</v>
      </c>
      <c r="F34" s="79">
        <f>Data!AA57</f>
        <v>1754271</v>
      </c>
      <c r="G34" s="49"/>
      <c r="H34" s="49"/>
      <c r="I34" s="49"/>
      <c r="J34" s="49"/>
    </row>
    <row r="35" spans="1:10" x14ac:dyDescent="0.15">
      <c r="A35" s="62">
        <f>Data!V58</f>
        <v>2021</v>
      </c>
      <c r="B35" s="62">
        <f>Data!W58</f>
        <v>12</v>
      </c>
      <c r="C35" s="61">
        <f>Data!X58</f>
        <v>383609</v>
      </c>
      <c r="D35" s="79">
        <f>Data!Y58</f>
        <v>9</v>
      </c>
      <c r="E35" s="79">
        <f>Data!Z58</f>
        <v>0</v>
      </c>
      <c r="F35" s="79">
        <f>Data!AA58</f>
        <v>4897216</v>
      </c>
      <c r="G35" s="49"/>
      <c r="H35" s="49"/>
      <c r="I35" s="49"/>
      <c r="J35" s="49"/>
    </row>
    <row r="36" spans="1:10" x14ac:dyDescent="0.15">
      <c r="A36" s="62">
        <f>Data!V59</f>
        <v>2020</v>
      </c>
      <c r="B36" s="62">
        <f>Data!W59</f>
        <v>12</v>
      </c>
      <c r="C36" s="61">
        <f>Data!X59</f>
        <v>89600</v>
      </c>
      <c r="D36" s="79">
        <f>Data!Y59</f>
        <v>3</v>
      </c>
      <c r="E36" s="79">
        <f>Data!Z59</f>
        <v>0</v>
      </c>
      <c r="F36" s="79">
        <f>Data!AA59</f>
        <v>17800</v>
      </c>
      <c r="G36" s="49"/>
      <c r="H36" s="49"/>
      <c r="I36" s="49"/>
      <c r="J36" s="49"/>
    </row>
    <row r="37" spans="1:10" x14ac:dyDescent="0.15">
      <c r="A37" s="62"/>
      <c r="B37" s="62"/>
      <c r="C37" s="61"/>
      <c r="D37" s="79"/>
      <c r="E37" s="79"/>
      <c r="F37" s="49">
        <f>Data!AA60</f>
        <v>0</v>
      </c>
      <c r="G37" s="49"/>
      <c r="H37" s="49"/>
      <c r="I37" s="49"/>
      <c r="J37" s="49"/>
    </row>
    <row r="38" spans="1:10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</row>
    <row r="39" spans="1:10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</row>
    <row r="40" spans="1:10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</row>
    <row r="41" spans="1:10" x14ac:dyDescent="0.15">
      <c r="A41" s="80" t="str">
        <f>Data!V66</f>
        <v># of Banks</v>
      </c>
      <c r="B41" s="80" t="str">
        <f>Data!W66</f>
        <v>TOTAL</v>
      </c>
      <c r="C41" s="81" t="str">
        <f>Data!X66</f>
        <v>Banks</v>
      </c>
      <c r="D41" s="81" t="str">
        <f>Data!Y66</f>
        <v>Leasing</v>
      </c>
      <c r="E41" s="81" t="str">
        <f>Data!Z66</f>
        <v>Faktoring</v>
      </c>
      <c r="F41" s="49"/>
      <c r="G41" s="49"/>
      <c r="H41" s="49"/>
      <c r="I41" s="49"/>
      <c r="J41" s="49"/>
    </row>
    <row r="42" spans="1:10" x14ac:dyDescent="0.15">
      <c r="A42" s="101" t="str">
        <f>Data!V67</f>
        <v>202012</v>
      </c>
      <c r="B42" s="98">
        <f ca="1">Data!W67</f>
        <v>16</v>
      </c>
      <c r="C42" s="82">
        <f ca="1">Data!X67</f>
        <v>12</v>
      </c>
      <c r="D42" s="82">
        <f ca="1">Data!Y67</f>
        <v>1</v>
      </c>
      <c r="E42" s="83">
        <f ca="1">Data!Z67</f>
        <v>3</v>
      </c>
      <c r="F42" s="49"/>
      <c r="G42" s="49"/>
      <c r="H42" s="49"/>
      <c r="I42" s="49"/>
      <c r="J42" s="49"/>
    </row>
    <row r="43" spans="1:10" x14ac:dyDescent="0.15">
      <c r="A43" s="102" t="str">
        <f>Data!V68</f>
        <v>202112</v>
      </c>
      <c r="B43" s="99">
        <f ca="1">Data!W68</f>
        <v>12</v>
      </c>
      <c r="C43" s="84">
        <f ca="1">Data!X68</f>
        <v>8</v>
      </c>
      <c r="D43" s="84">
        <f ca="1">Data!Y68</f>
        <v>1</v>
      </c>
      <c r="E43" s="85">
        <f ca="1">Data!Z68</f>
        <v>3</v>
      </c>
      <c r="F43" s="49"/>
      <c r="G43" s="49"/>
      <c r="H43" s="49"/>
      <c r="I43" s="49"/>
      <c r="J43" s="49"/>
    </row>
    <row r="44" spans="1:10" x14ac:dyDescent="0.15">
      <c r="A44" s="102" t="str">
        <f>Data!V69</f>
        <v>202212</v>
      </c>
      <c r="B44" s="99">
        <f ca="1">Data!W69</f>
        <v>10</v>
      </c>
      <c r="C44" s="84">
        <f ca="1">Data!X69</f>
        <v>7</v>
      </c>
      <c r="D44" s="84">
        <f ca="1">Data!Y69</f>
        <v>1</v>
      </c>
      <c r="E44" s="85">
        <f ca="1">Data!Z69</f>
        <v>2</v>
      </c>
      <c r="F44" s="49"/>
      <c r="G44" s="49"/>
      <c r="H44" s="49"/>
      <c r="I44" s="49"/>
      <c r="J44" s="49"/>
    </row>
    <row r="45" spans="1:10" x14ac:dyDescent="0.15">
      <c r="A45" s="103">
        <f>Data!V70</f>
        <v>202302</v>
      </c>
      <c r="B45" s="100">
        <f ca="1">Data!W70</f>
        <v>9</v>
      </c>
      <c r="C45" s="86">
        <f ca="1">Data!X70</f>
        <v>5.9999999999999991</v>
      </c>
      <c r="D45" s="86">
        <f ca="1">Data!Y70</f>
        <v>1</v>
      </c>
      <c r="E45" s="87">
        <f ca="1">Data!Z70</f>
        <v>2</v>
      </c>
      <c r="F45" s="49"/>
      <c r="G45" s="49"/>
      <c r="H45" s="49"/>
      <c r="I45" s="49"/>
      <c r="J45" s="49"/>
    </row>
    <row r="46" spans="1:10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</row>
    <row r="47" spans="1:10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</row>
    <row r="48" spans="1:10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</row>
    <row r="49" spans="1:10" x14ac:dyDescent="0.15">
      <c r="A49" s="49"/>
      <c r="B49" s="54" t="str">
        <f>Data!W73</f>
        <v>TOTAL COMPOSITION</v>
      </c>
      <c r="C49" s="54"/>
      <c r="D49" s="54"/>
      <c r="E49" s="54"/>
      <c r="F49" s="54"/>
      <c r="G49" s="55"/>
      <c r="H49" s="49"/>
      <c r="I49" s="49"/>
      <c r="J49" s="49"/>
    </row>
    <row r="50" spans="1:10" x14ac:dyDescent="0.15">
      <c r="A50" s="49"/>
      <c r="B50" s="58" t="str">
        <f>Data!W74</f>
        <v>BANKS</v>
      </c>
      <c r="C50" s="59" t="str">
        <f>Data!X74</f>
        <v>FAKTORING</v>
      </c>
      <c r="D50" s="60" t="str">
        <f>Data!Y74</f>
        <v>LEASING</v>
      </c>
      <c r="E50" s="56" t="str">
        <f>Data!Z74</f>
        <v>BANKS</v>
      </c>
      <c r="F50" s="56" t="str">
        <f>Data!AA74</f>
        <v>FAKTORING</v>
      </c>
      <c r="G50" s="57" t="str">
        <f>Data!AB74</f>
        <v>LEASING</v>
      </c>
      <c r="H50" s="49"/>
      <c r="I50" s="49"/>
      <c r="J50" s="49"/>
    </row>
    <row r="51" spans="1:10" x14ac:dyDescent="0.15">
      <c r="A51" s="43" t="str">
        <f>Data!V75</f>
        <v>202012</v>
      </c>
      <c r="B51" s="51">
        <f>Data!W75</f>
        <v>0.49788601216845446</v>
      </c>
      <c r="C51" s="37">
        <f>Data!X75</f>
        <v>6.9777358548220217E-2</v>
      </c>
      <c r="D51" s="38">
        <f>Data!Y75</f>
        <v>0.43233662928332528</v>
      </c>
      <c r="E51" s="27">
        <f>Data!Z75</f>
        <v>3617231</v>
      </c>
      <c r="F51" s="28">
        <f>Data!AA75</f>
        <v>506945</v>
      </c>
      <c r="G51" s="29">
        <f>Data!AB75</f>
        <v>3141003</v>
      </c>
      <c r="H51" s="49"/>
      <c r="I51" s="49"/>
      <c r="J51" s="49"/>
    </row>
    <row r="52" spans="1:10" x14ac:dyDescent="0.15">
      <c r="A52" s="44" t="str">
        <f>Data!V76</f>
        <v>202112</v>
      </c>
      <c r="B52" s="52">
        <f>Data!W76</f>
        <v>0.83512526411269095</v>
      </c>
      <c r="C52" s="39">
        <f>Data!X76</f>
        <v>8.4057455100174414E-2</v>
      </c>
      <c r="D52" s="40">
        <f>Data!Y76</f>
        <v>8.0817280787134654E-2</v>
      </c>
      <c r="E52" s="7">
        <f>Data!Z76</f>
        <v>7812125</v>
      </c>
      <c r="F52" s="8">
        <f>Data!AA76</f>
        <v>786310</v>
      </c>
      <c r="G52" s="30">
        <f>Data!AB76</f>
        <v>756000</v>
      </c>
      <c r="H52" s="49"/>
      <c r="I52" s="49"/>
      <c r="J52" s="49"/>
    </row>
    <row r="53" spans="1:10" x14ac:dyDescent="0.15">
      <c r="A53" s="44" t="str">
        <f>Data!V77</f>
        <v>202212</v>
      </c>
      <c r="B53" s="52">
        <f>Data!W77</f>
        <v>0.85321618396571075</v>
      </c>
      <c r="C53" s="39">
        <f>Data!X77</f>
        <v>0.10563042619986054</v>
      </c>
      <c r="D53" s="40">
        <f>Data!Y77</f>
        <v>4.1153389834428691E-2</v>
      </c>
      <c r="E53" s="7">
        <f>Data!Z77</f>
        <v>8484479</v>
      </c>
      <c r="F53" s="8">
        <f>Data!AA77</f>
        <v>1050401</v>
      </c>
      <c r="G53" s="30">
        <f>Data!AB77</f>
        <v>409234</v>
      </c>
      <c r="H53" s="49"/>
      <c r="I53" s="49"/>
      <c r="J53" s="49"/>
    </row>
    <row r="54" spans="1:10" x14ac:dyDescent="0.15">
      <c r="A54" s="45">
        <f>Data!V78</f>
        <v>202302</v>
      </c>
      <c r="B54" s="53">
        <f>Data!W78</f>
        <v>0.28357791459642973</v>
      </c>
      <c r="C54" s="41">
        <f>Data!X78</f>
        <v>0.23163662934847448</v>
      </c>
      <c r="D54" s="42">
        <f>Data!Y78</f>
        <v>0.48478545605509582</v>
      </c>
      <c r="E54" s="46">
        <f>Data!Z78</f>
        <v>2975458</v>
      </c>
      <c r="F54" s="47">
        <f>Data!AA78</f>
        <v>2430461</v>
      </c>
      <c r="G54" s="48">
        <f>Data!AB78</f>
        <v>5086640</v>
      </c>
      <c r="H54" s="49"/>
      <c r="I54" s="49"/>
      <c r="J54" s="49"/>
    </row>
    <row r="55" spans="1:10" x14ac:dyDescent="0.15">
      <c r="A55" s="104"/>
      <c r="B55" s="104"/>
      <c r="C55" s="104"/>
      <c r="D55" s="104"/>
      <c r="E55" s="104"/>
      <c r="F55" s="104"/>
      <c r="G55" s="104"/>
      <c r="H55" s="49"/>
      <c r="I55" s="49"/>
      <c r="J55" s="49"/>
    </row>
    <row r="56" spans="1:10" x14ac:dyDescent="0.15">
      <c r="A56" s="104"/>
      <c r="B56" s="104"/>
      <c r="C56" s="104"/>
      <c r="D56" s="104"/>
      <c r="E56" s="104"/>
      <c r="F56" s="104"/>
      <c r="G56" s="104"/>
      <c r="H56" s="49"/>
      <c r="I56" s="49"/>
      <c r="J56" s="49"/>
    </row>
    <row r="57" spans="1:10" x14ac:dyDescent="0.15">
      <c r="A57" s="49"/>
      <c r="B57" s="35" t="str">
        <f>Data!W81</f>
        <v>BANKS SUMMARY</v>
      </c>
      <c r="C57" s="35"/>
      <c r="D57" s="35"/>
      <c r="E57" s="35"/>
      <c r="F57" s="35"/>
      <c r="G57" s="35"/>
      <c r="H57" s="49"/>
      <c r="I57" s="49"/>
      <c r="J57" s="49"/>
    </row>
    <row r="58" spans="1:10" x14ac:dyDescent="0.15">
      <c r="A58" s="49"/>
      <c r="B58" s="31" t="str">
        <f>Data!W82</f>
        <v>0-12</v>
      </c>
      <c r="C58" s="31" t="str">
        <f>Data!X82</f>
        <v>12-24</v>
      </c>
      <c r="D58" s="31" t="str">
        <f>Data!Y82</f>
        <v>24+</v>
      </c>
      <c r="E58" s="31" t="str">
        <f>Data!Z82</f>
        <v>0-12</v>
      </c>
      <c r="F58" s="31" t="str">
        <f>Data!AA82</f>
        <v>12-24</v>
      </c>
      <c r="G58" s="31" t="str">
        <f>Data!AB82</f>
        <v>24+</v>
      </c>
      <c r="H58" s="49"/>
      <c r="I58" s="49"/>
      <c r="J58" s="49"/>
    </row>
    <row r="59" spans="1:10" x14ac:dyDescent="0.15">
      <c r="A59" s="43" t="str">
        <f>Data!V83</f>
        <v>202012</v>
      </c>
      <c r="B59" s="51">
        <f>Data!W83</f>
        <v>7.3272069160084052E-2</v>
      </c>
      <c r="C59" s="37">
        <f>Data!X83</f>
        <v>0</v>
      </c>
      <c r="D59" s="38">
        <f>Data!Y83</f>
        <v>0.92672793083991589</v>
      </c>
      <c r="E59" s="27">
        <f>Data!Z83</f>
        <v>265042</v>
      </c>
      <c r="F59" s="28">
        <f>Data!AA83</f>
        <v>0</v>
      </c>
      <c r="G59" s="29">
        <f>Data!AB83</f>
        <v>3352189</v>
      </c>
      <c r="H59" s="49"/>
      <c r="I59" s="49"/>
      <c r="J59" s="49"/>
    </row>
    <row r="60" spans="1:10" x14ac:dyDescent="0.15">
      <c r="A60" s="44" t="str">
        <f>Data!V84</f>
        <v>202112</v>
      </c>
      <c r="B60" s="52">
        <f>Data!W84</f>
        <v>8.2942605245051759E-2</v>
      </c>
      <c r="C60" s="39">
        <f>Data!X84</f>
        <v>7.5952445717394432E-3</v>
      </c>
      <c r="D60" s="40">
        <f>Data!Y84</f>
        <v>0.90946215018320875</v>
      </c>
      <c r="E60" s="7">
        <f>Data!Z84</f>
        <v>647958</v>
      </c>
      <c r="F60" s="8">
        <f>Data!AA84</f>
        <v>59335</v>
      </c>
      <c r="G60" s="30">
        <f>Data!AB84</f>
        <v>7104832</v>
      </c>
      <c r="H60" s="49"/>
      <c r="I60" s="49"/>
      <c r="J60" s="49"/>
    </row>
    <row r="61" spans="1:10" x14ac:dyDescent="0.15">
      <c r="A61" s="44" t="str">
        <f>Data!V85</f>
        <v>202212</v>
      </c>
      <c r="B61" s="52">
        <f>Data!W85</f>
        <v>0.37190179856653544</v>
      </c>
      <c r="C61" s="39">
        <f>Data!X85</f>
        <v>0.43245613549164302</v>
      </c>
      <c r="D61" s="40">
        <f>Data!Y85</f>
        <v>0.19564206594182154</v>
      </c>
      <c r="E61" s="7">
        <f>Data!Z85</f>
        <v>3155393</v>
      </c>
      <c r="F61" s="8">
        <f>Data!AA85</f>
        <v>3669165</v>
      </c>
      <c r="G61" s="30">
        <f>Data!AB85</f>
        <v>1659921</v>
      </c>
      <c r="H61" s="49"/>
      <c r="I61" s="49"/>
      <c r="J61" s="49"/>
    </row>
    <row r="62" spans="1:10" x14ac:dyDescent="0.15">
      <c r="A62" s="45">
        <f>Data!V86</f>
        <v>202302</v>
      </c>
      <c r="B62" s="53">
        <f>Data!W86</f>
        <v>0.10064400169654554</v>
      </c>
      <c r="C62" s="41">
        <f>Data!X86</f>
        <v>0.14913132700915288</v>
      </c>
      <c r="D62" s="42">
        <f>Data!Y86</f>
        <v>0.75022467129430159</v>
      </c>
      <c r="E62" s="46">
        <f>Data!Z86</f>
        <v>299462</v>
      </c>
      <c r="F62" s="47">
        <f>Data!AA86</f>
        <v>443734</v>
      </c>
      <c r="G62" s="48">
        <f>Data!AB86</f>
        <v>2232262</v>
      </c>
      <c r="H62" s="49"/>
      <c r="I62" s="49"/>
      <c r="J62" s="49"/>
    </row>
    <row r="63" spans="1:10" x14ac:dyDescent="0.15">
      <c r="A63" s="104"/>
      <c r="B63" s="108"/>
      <c r="C63" s="105"/>
      <c r="D63" s="105"/>
      <c r="E63" s="106"/>
      <c r="F63" s="107"/>
      <c r="G63" s="107"/>
      <c r="H63" s="49"/>
      <c r="I63" s="49"/>
      <c r="J63" s="49"/>
    </row>
    <row r="64" spans="1:10" x14ac:dyDescent="0.15">
      <c r="A64" s="49"/>
      <c r="B64" s="35" t="str">
        <f>Data!W88</f>
        <v>FAKTORING SUMMARY</v>
      </c>
      <c r="C64" s="35"/>
      <c r="D64" s="35"/>
      <c r="E64" s="35"/>
      <c r="F64" s="35"/>
      <c r="G64" s="35"/>
      <c r="H64" s="49"/>
      <c r="I64" s="49"/>
      <c r="J64" s="49"/>
    </row>
    <row r="65" spans="1:10" x14ac:dyDescent="0.15">
      <c r="A65" s="49"/>
      <c r="B65" s="31" t="str">
        <f>Data!W89</f>
        <v>0-12</v>
      </c>
      <c r="C65" s="31" t="str">
        <f>Data!X89</f>
        <v>12-24</v>
      </c>
      <c r="D65" s="31" t="str">
        <f>Data!Y89</f>
        <v>24+</v>
      </c>
      <c r="E65" s="31" t="str">
        <f>Data!Z89</f>
        <v>0-12</v>
      </c>
      <c r="F65" s="31" t="str">
        <f>Data!AA89</f>
        <v>12-24</v>
      </c>
      <c r="G65" s="31" t="str">
        <f>Data!AB89</f>
        <v>24+</v>
      </c>
      <c r="H65" s="49"/>
      <c r="I65" s="49"/>
      <c r="J65" s="49"/>
    </row>
    <row r="66" spans="1:10" x14ac:dyDescent="0.15">
      <c r="A66" s="43" t="str">
        <f>Data!V90</f>
        <v>202012</v>
      </c>
      <c r="B66" s="51">
        <f>Data!W90</f>
        <v>1</v>
      </c>
      <c r="C66" s="37">
        <f>Data!X90</f>
        <v>0</v>
      </c>
      <c r="D66" s="38">
        <f>Data!Y90</f>
        <v>0</v>
      </c>
      <c r="E66" s="27">
        <f>Data!Z90</f>
        <v>506945</v>
      </c>
      <c r="F66" s="28">
        <f>Data!AA90</f>
        <v>0</v>
      </c>
      <c r="G66" s="29">
        <f>Data!AB90</f>
        <v>0</v>
      </c>
      <c r="H66" s="49"/>
      <c r="I66" s="49"/>
      <c r="J66" s="49"/>
    </row>
    <row r="67" spans="1:10" x14ac:dyDescent="0.15">
      <c r="A67" s="44" t="str">
        <f>Data!V91</f>
        <v>202112</v>
      </c>
      <c r="B67" s="52">
        <f>Data!W91</f>
        <v>9.6688329030535036E-2</v>
      </c>
      <c r="C67" s="39">
        <f>Data!X91</f>
        <v>7.5460060281568334E-2</v>
      </c>
      <c r="D67" s="40">
        <f>Data!Y91</f>
        <v>0.82785161068789659</v>
      </c>
      <c r="E67" s="7">
        <f>Data!Z91</f>
        <v>76027</v>
      </c>
      <c r="F67" s="8">
        <f>Data!AA91</f>
        <v>59335</v>
      </c>
      <c r="G67" s="30">
        <f>Data!AB91</f>
        <v>650948</v>
      </c>
      <c r="H67" s="49"/>
      <c r="I67" s="49"/>
      <c r="J67" s="49"/>
    </row>
    <row r="68" spans="1:10" x14ac:dyDescent="0.15">
      <c r="A68" s="44" t="str">
        <f>Data!V92</f>
        <v>202212</v>
      </c>
      <c r="B68" s="52">
        <f>Data!W92</f>
        <v>0.23099273515543112</v>
      </c>
      <c r="C68" s="39">
        <f>Data!X92</f>
        <v>0.10184205841388194</v>
      </c>
      <c r="D68" s="40">
        <f>Data!Y92</f>
        <v>0.667165206430687</v>
      </c>
      <c r="E68" s="7">
        <f>Data!Z92</f>
        <v>242635</v>
      </c>
      <c r="F68" s="8">
        <f>Data!AA92</f>
        <v>106975</v>
      </c>
      <c r="G68" s="30">
        <f>Data!AB92</f>
        <v>700791</v>
      </c>
      <c r="H68" s="49"/>
      <c r="I68" s="49"/>
      <c r="J68" s="49"/>
    </row>
    <row r="69" spans="1:10" x14ac:dyDescent="0.15">
      <c r="A69" s="45">
        <f>Data!V93</f>
        <v>202302</v>
      </c>
      <c r="B69" s="53">
        <f>Data!W93</f>
        <v>1.5758327329671203E-2</v>
      </c>
      <c r="C69" s="41">
        <f>Data!X93</f>
        <v>0</v>
      </c>
      <c r="D69" s="42">
        <f>Data!Y93</f>
        <v>0.9842416726703288</v>
      </c>
      <c r="E69" s="46">
        <f>Data!Z93</f>
        <v>38300</v>
      </c>
      <c r="F69" s="47">
        <f>Data!AA93</f>
        <v>0</v>
      </c>
      <c r="G69" s="48">
        <f>Data!AB93</f>
        <v>2392161</v>
      </c>
      <c r="H69" s="49"/>
      <c r="I69" s="49"/>
      <c r="J69" s="49"/>
    </row>
    <row r="70" spans="1:10" x14ac:dyDescent="0.15">
      <c r="A70" s="104"/>
      <c r="B70" s="108"/>
      <c r="C70" s="105"/>
      <c r="D70" s="105"/>
      <c r="E70" s="106"/>
      <c r="F70" s="107"/>
      <c r="G70" s="107"/>
      <c r="H70" s="49"/>
      <c r="I70" s="49"/>
      <c r="J70" s="49"/>
    </row>
    <row r="71" spans="1:10" x14ac:dyDescent="0.15">
      <c r="A71" s="49"/>
      <c r="B71" s="35" t="str">
        <f>Data!W95</f>
        <v>LEASING SUMMARY</v>
      </c>
      <c r="C71" s="35"/>
      <c r="D71" s="35"/>
      <c r="E71" s="35"/>
      <c r="F71" s="35"/>
      <c r="G71" s="35"/>
      <c r="H71" s="49"/>
      <c r="I71" s="49"/>
      <c r="J71" s="49"/>
    </row>
    <row r="72" spans="1:10" x14ac:dyDescent="0.15">
      <c r="A72" s="49"/>
      <c r="B72" s="31" t="str">
        <f>Data!W96</f>
        <v>0-12</v>
      </c>
      <c r="C72" s="31" t="str">
        <f>Data!X96</f>
        <v>12-24</v>
      </c>
      <c r="D72" s="31" t="str">
        <f>Data!Y96</f>
        <v>24+</v>
      </c>
      <c r="E72" s="31" t="str">
        <f>Data!Z96</f>
        <v>0-12</v>
      </c>
      <c r="F72" s="31" t="str">
        <f>Data!AA96</f>
        <v>12-24</v>
      </c>
      <c r="G72" s="31" t="str">
        <f>Data!AB96</f>
        <v>24+</v>
      </c>
      <c r="H72" s="49"/>
      <c r="I72" s="49"/>
      <c r="J72" s="49"/>
    </row>
    <row r="73" spans="1:10" x14ac:dyDescent="0.15">
      <c r="A73" s="43" t="str">
        <f>Data!V97</f>
        <v>202012</v>
      </c>
      <c r="B73" s="260">
        <f>Data!W97</f>
        <v>0.18346782858851138</v>
      </c>
      <c r="C73" s="261">
        <f>Data!X97</f>
        <v>0.2387183329656164</v>
      </c>
      <c r="D73" s="262">
        <f>Data!Y97</f>
        <v>0.5778138384458722</v>
      </c>
      <c r="E73" s="27">
        <f>Data!Z97</f>
        <v>576273</v>
      </c>
      <c r="F73" s="28">
        <f>Data!AA97</f>
        <v>749815</v>
      </c>
      <c r="G73" s="29">
        <f>Data!AB97</f>
        <v>1814915</v>
      </c>
      <c r="H73" s="49"/>
      <c r="I73" s="49"/>
      <c r="J73" s="49"/>
    </row>
    <row r="74" spans="1:10" x14ac:dyDescent="0.15">
      <c r="A74" s="44" t="str">
        <f>Data!V98</f>
        <v>202112</v>
      </c>
      <c r="B74" s="263">
        <f>Data!W98</f>
        <v>0</v>
      </c>
      <c r="C74" s="264">
        <f>Data!X98</f>
        <v>0</v>
      </c>
      <c r="D74" s="265">
        <f>Data!Y98</f>
        <v>1</v>
      </c>
      <c r="E74" s="7">
        <f>Data!Z98</f>
        <v>0</v>
      </c>
      <c r="F74" s="8">
        <f>Data!AA98</f>
        <v>0</v>
      </c>
      <c r="G74" s="30">
        <f>Data!AB98</f>
        <v>756000</v>
      </c>
      <c r="H74" s="49"/>
      <c r="I74" s="49"/>
      <c r="J74" s="49"/>
    </row>
    <row r="75" spans="1:10" x14ac:dyDescent="0.15">
      <c r="A75" s="44" t="str">
        <f>Data!V99</f>
        <v>202212</v>
      </c>
      <c r="B75" s="263">
        <f>Data!W99</f>
        <v>0</v>
      </c>
      <c r="C75" s="264">
        <f>Data!X99</f>
        <v>0</v>
      </c>
      <c r="D75" s="265">
        <f>Data!Y99</f>
        <v>1</v>
      </c>
      <c r="E75" s="7">
        <f>Data!Z99</f>
        <v>0</v>
      </c>
      <c r="F75" s="8">
        <f>Data!AA99</f>
        <v>0</v>
      </c>
      <c r="G75" s="30">
        <f>Data!AB99</f>
        <v>409234</v>
      </c>
      <c r="H75" s="49"/>
      <c r="I75" s="49"/>
      <c r="J75" s="49"/>
    </row>
    <row r="76" spans="1:10" x14ac:dyDescent="0.15">
      <c r="A76" s="45">
        <f>Data!V100</f>
        <v>202302</v>
      </c>
      <c r="B76" s="266">
        <f>Data!W100</f>
        <v>0.53873794882279857</v>
      </c>
      <c r="C76" s="267">
        <f>Data!X100</f>
        <v>0.46126205117720143</v>
      </c>
      <c r="D76" s="268">
        <f>Data!Y100</f>
        <v>0</v>
      </c>
      <c r="E76" s="46">
        <f>Data!Z100</f>
        <v>2740366</v>
      </c>
      <c r="F76" s="47">
        <f>Data!AA100</f>
        <v>2346274</v>
      </c>
      <c r="G76" s="48">
        <f>Data!AB100</f>
        <v>0</v>
      </c>
      <c r="H76" s="49"/>
      <c r="I76" s="49"/>
      <c r="J76" s="49"/>
    </row>
    <row r="77" spans="1:10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 spans="1:10" x14ac:dyDescent="0.15">
      <c r="A78" s="49"/>
      <c r="B78" s="384" t="s">
        <v>333</v>
      </c>
      <c r="C78" s="384" t="s">
        <v>334</v>
      </c>
      <c r="D78" s="49"/>
      <c r="E78" s="49"/>
      <c r="F78" s="49"/>
      <c r="G78" s="49"/>
      <c r="H78" s="49"/>
      <c r="I78" s="49"/>
      <c r="J78" s="49"/>
    </row>
    <row r="79" spans="1:10" x14ac:dyDescent="0.15">
      <c r="A79" s="383" t="str">
        <f>A73</f>
        <v>202012</v>
      </c>
      <c r="B79" s="382">
        <f>E59+E66+E73</f>
        <v>1348260</v>
      </c>
      <c r="C79" s="382">
        <f>SUM(F59:G59)+SUM(F66:G66)+SUM(F73:G73)</f>
        <v>5916919</v>
      </c>
      <c r="D79" s="49"/>
      <c r="E79" s="49"/>
      <c r="F79" s="49"/>
      <c r="G79" s="49"/>
      <c r="H79" s="49"/>
      <c r="I79" s="49"/>
      <c r="J79" s="49"/>
    </row>
    <row r="80" spans="1:10" x14ac:dyDescent="0.15">
      <c r="A80" s="381" t="str">
        <f t="shared" ref="A80:A81" si="4">A74</f>
        <v>202112</v>
      </c>
      <c r="B80" s="382">
        <f t="shared" ref="B80" si="5">E60+E67+E74</f>
        <v>723985</v>
      </c>
      <c r="C80" s="382">
        <f t="shared" ref="C80" si="6">SUM(F60:G60)+SUM(F67:G67)+SUM(F74:G74)</f>
        <v>8630450</v>
      </c>
      <c r="D80" s="49"/>
      <c r="E80" s="49"/>
      <c r="F80" s="49"/>
      <c r="G80" s="49"/>
      <c r="H80" s="49"/>
      <c r="I80" s="49"/>
      <c r="J80" s="49"/>
    </row>
    <row r="81" spans="1:10" x14ac:dyDescent="0.15">
      <c r="A81" s="383" t="str">
        <f t="shared" si="4"/>
        <v>202212</v>
      </c>
      <c r="B81" s="382">
        <f>E61+E68+E75</f>
        <v>3398028</v>
      </c>
      <c r="C81" s="382">
        <f>SUM(F61:G61)+SUM(F68:G68)+SUM(F75:G75)</f>
        <v>6546086</v>
      </c>
      <c r="D81" s="49"/>
      <c r="E81" s="49"/>
      <c r="F81" s="49"/>
      <c r="G81" s="49"/>
      <c r="H81" s="49"/>
      <c r="I81" s="49"/>
      <c r="J81" s="49"/>
    </row>
    <row r="82" spans="1:10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 spans="1:10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 spans="1:10" ht="15" thickBot="1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 spans="1:10" ht="15" thickBot="1" x14ac:dyDescent="0.2">
      <c r="A85" s="213"/>
      <c r="B85" s="239" t="s">
        <v>232</v>
      </c>
      <c r="C85" s="240" t="s">
        <v>233</v>
      </c>
      <c r="D85" s="241" t="s">
        <v>4</v>
      </c>
      <c r="E85" s="242" t="s">
        <v>234</v>
      </c>
      <c r="F85" s="243" t="s">
        <v>156</v>
      </c>
      <c r="G85" s="49"/>
      <c r="H85" s="49"/>
      <c r="I85" s="49"/>
      <c r="J85" s="49"/>
    </row>
    <row r="86" spans="1:10" x14ac:dyDescent="0.15">
      <c r="A86" s="250" t="str">
        <f>Data!Z234</f>
        <v>202203</v>
      </c>
      <c r="B86" s="249">
        <f>Data!AA234</f>
        <v>5403385</v>
      </c>
      <c r="C86" s="248">
        <f>Data!AB234</f>
        <v>13192165</v>
      </c>
      <c r="D86" s="254">
        <f>Data!AC234</f>
        <v>4965259</v>
      </c>
      <c r="E86" s="249">
        <f>Data!AD234</f>
        <v>18595550</v>
      </c>
      <c r="F86" s="254">
        <f>Data!AE234</f>
        <v>23560809</v>
      </c>
      <c r="G86" s="49"/>
      <c r="H86" s="49"/>
      <c r="I86" s="49"/>
      <c r="J86" s="49"/>
    </row>
    <row r="87" spans="1:10" x14ac:dyDescent="0.15">
      <c r="A87" s="251" t="str">
        <f>Data!Z235</f>
        <v>202204</v>
      </c>
      <c r="B87" s="247">
        <f>Data!AA235</f>
        <v>5334051</v>
      </c>
      <c r="C87" s="246">
        <f>Data!AB235</f>
        <v>8707749</v>
      </c>
      <c r="D87" s="255">
        <f>Data!AC235</f>
        <v>1393934</v>
      </c>
      <c r="E87" s="247">
        <f>Data!AD235</f>
        <v>14041800</v>
      </c>
      <c r="F87" s="255">
        <f>Data!AE235</f>
        <v>15435734</v>
      </c>
      <c r="G87" s="49"/>
      <c r="H87" s="49"/>
      <c r="I87" s="49"/>
      <c r="J87" s="49"/>
    </row>
    <row r="88" spans="1:10" x14ac:dyDescent="0.15">
      <c r="A88" s="252" t="str">
        <f>Data!Z236</f>
        <v>202205</v>
      </c>
      <c r="B88" s="245">
        <f>Data!AA236</f>
        <v>559491</v>
      </c>
      <c r="C88" s="244">
        <f>Data!AB236</f>
        <v>8572470</v>
      </c>
      <c r="D88" s="256">
        <f>Data!AC236</f>
        <v>3077890</v>
      </c>
      <c r="E88" s="245">
        <f>Data!AD236</f>
        <v>9131961</v>
      </c>
      <c r="F88" s="256">
        <f>Data!AE236</f>
        <v>12209851</v>
      </c>
      <c r="G88" s="49"/>
      <c r="H88" s="49"/>
      <c r="I88" s="49"/>
      <c r="J88" s="49"/>
    </row>
    <row r="89" spans="1:10" x14ac:dyDescent="0.15">
      <c r="A89" s="251" t="str">
        <f>Data!Z237</f>
        <v>202206</v>
      </c>
      <c r="B89" s="247">
        <f>Data!AA237</f>
        <v>0</v>
      </c>
      <c r="C89" s="246">
        <f>Data!AB237</f>
        <v>14332943</v>
      </c>
      <c r="D89" s="255">
        <f>Data!AC237</f>
        <v>5209285</v>
      </c>
      <c r="E89" s="247">
        <f>Data!AD237</f>
        <v>14332943</v>
      </c>
      <c r="F89" s="255">
        <f>Data!AE237</f>
        <v>19542228</v>
      </c>
      <c r="G89" s="49"/>
      <c r="H89" s="49"/>
      <c r="I89" s="49"/>
      <c r="J89" s="49"/>
    </row>
    <row r="90" spans="1:10" x14ac:dyDescent="0.15">
      <c r="A90" s="252" t="str">
        <f>Data!Z238</f>
        <v>202207</v>
      </c>
      <c r="B90" s="245">
        <f>Data!AA238</f>
        <v>5999640</v>
      </c>
      <c r="C90" s="244">
        <f>Data!AB238</f>
        <v>9448891</v>
      </c>
      <c r="D90" s="256">
        <f>Data!AC238</f>
        <v>4667269</v>
      </c>
      <c r="E90" s="245">
        <f>Data!AD238</f>
        <v>15448531</v>
      </c>
      <c r="F90" s="256">
        <f>Data!AE238</f>
        <v>20115800</v>
      </c>
      <c r="G90" s="49"/>
      <c r="H90" s="49"/>
      <c r="I90" s="49"/>
      <c r="J90" s="49"/>
    </row>
    <row r="91" spans="1:10" x14ac:dyDescent="0.15">
      <c r="A91" s="251" t="str">
        <f>Data!Z239</f>
        <v>202208</v>
      </c>
      <c r="B91" s="247">
        <f>Data!AA239</f>
        <v>486791</v>
      </c>
      <c r="C91" s="246">
        <f>Data!AB239</f>
        <v>13763954</v>
      </c>
      <c r="D91" s="255">
        <f>Data!AC239</f>
        <v>6000805</v>
      </c>
      <c r="E91" s="247">
        <f>Data!AD239</f>
        <v>14250745</v>
      </c>
      <c r="F91" s="255">
        <f>Data!AE239</f>
        <v>20251550</v>
      </c>
      <c r="G91" s="49"/>
      <c r="H91" s="49"/>
      <c r="I91" s="49"/>
      <c r="J91" s="49"/>
    </row>
    <row r="92" spans="1:10" x14ac:dyDescent="0.15">
      <c r="A92" s="252" t="str">
        <f>Data!Z240</f>
        <v>202209</v>
      </c>
      <c r="B92" s="245">
        <f>Data!AA240</f>
        <v>2911064</v>
      </c>
      <c r="C92" s="244">
        <f>Data!AB240</f>
        <v>6122813</v>
      </c>
      <c r="D92" s="256">
        <f>Data!AC240</f>
        <v>4477698</v>
      </c>
      <c r="E92" s="245">
        <f>Data!AD240</f>
        <v>9033877</v>
      </c>
      <c r="F92" s="256">
        <f>Data!AE240</f>
        <v>13511575</v>
      </c>
      <c r="G92" s="49"/>
      <c r="H92" s="49"/>
      <c r="I92" s="49"/>
      <c r="J92" s="49"/>
    </row>
    <row r="93" spans="1:10" x14ac:dyDescent="0.15">
      <c r="A93" s="251" t="str">
        <f>Data!Z241</f>
        <v>202210</v>
      </c>
      <c r="B93" s="247">
        <f>Data!AA241</f>
        <v>157795</v>
      </c>
      <c r="C93" s="246">
        <f>Data!AB241</f>
        <v>7047051</v>
      </c>
      <c r="D93" s="255">
        <f>Data!AC241</f>
        <v>155056</v>
      </c>
      <c r="E93" s="247">
        <f>Data!AD241</f>
        <v>7204846</v>
      </c>
      <c r="F93" s="255">
        <f>Data!AE241</f>
        <v>7359902</v>
      </c>
      <c r="G93" s="49"/>
      <c r="H93" s="49"/>
      <c r="I93" s="49"/>
      <c r="J93" s="49"/>
    </row>
    <row r="94" spans="1:10" x14ac:dyDescent="0.15">
      <c r="A94" s="252" t="str">
        <f>Data!Z242</f>
        <v>202211</v>
      </c>
      <c r="B94" s="245">
        <f>Data!AA242</f>
        <v>427638</v>
      </c>
      <c r="C94" s="244">
        <f>Data!AB242</f>
        <v>10976750</v>
      </c>
      <c r="D94" s="256">
        <f>Data!AC242</f>
        <v>4199396</v>
      </c>
      <c r="E94" s="245">
        <f>Data!AD242</f>
        <v>11404388</v>
      </c>
      <c r="F94" s="256">
        <f>Data!AE242</f>
        <v>15603784</v>
      </c>
      <c r="G94" s="49"/>
      <c r="H94" s="49"/>
      <c r="I94" s="49"/>
      <c r="J94" s="49"/>
    </row>
    <row r="95" spans="1:10" x14ac:dyDescent="0.15">
      <c r="A95" s="251" t="str">
        <f>Data!Z243</f>
        <v>202212</v>
      </c>
      <c r="B95" s="247">
        <f>Data!AA243</f>
        <v>409234</v>
      </c>
      <c r="C95" s="246">
        <f>Data!AB243</f>
        <v>9534880</v>
      </c>
      <c r="D95" s="255">
        <f>Data!AC243</f>
        <v>2051490</v>
      </c>
      <c r="E95" s="247">
        <f>Data!AD243</f>
        <v>9944114</v>
      </c>
      <c r="F95" s="255">
        <f>Data!AE243</f>
        <v>11995604</v>
      </c>
      <c r="G95" s="49"/>
      <c r="H95" s="49"/>
      <c r="I95" s="49"/>
      <c r="J95" s="49"/>
    </row>
    <row r="96" spans="1:10" x14ac:dyDescent="0.15">
      <c r="A96" s="252" t="str">
        <f>Data!Z244</f>
        <v>202301</v>
      </c>
      <c r="B96" s="245">
        <f>Data!AA244</f>
        <v>5086640</v>
      </c>
      <c r="C96" s="244">
        <f>Data!AB244</f>
        <v>5222931</v>
      </c>
      <c r="D96" s="256">
        <f>Data!AC244</f>
        <v>399270</v>
      </c>
      <c r="E96" s="245">
        <f>Data!AD244</f>
        <v>10309571</v>
      </c>
      <c r="F96" s="256">
        <f>Data!AE244</f>
        <v>10708841</v>
      </c>
      <c r="G96" s="49"/>
      <c r="H96" s="49"/>
      <c r="I96" s="49"/>
      <c r="J96" s="49"/>
    </row>
    <row r="97" spans="1:10" ht="15" thickBot="1" x14ac:dyDescent="0.2">
      <c r="A97" s="253" t="str">
        <f>Data!Z245</f>
        <v>202302</v>
      </c>
      <c r="B97" s="257">
        <f>Data!AA245</f>
        <v>5086640</v>
      </c>
      <c r="C97" s="258">
        <f>Data!AB245</f>
        <v>5405919</v>
      </c>
      <c r="D97" s="259">
        <f>Data!AC245</f>
        <v>738917</v>
      </c>
      <c r="E97" s="257">
        <f>Data!AD245</f>
        <v>10492559</v>
      </c>
      <c r="F97" s="259">
        <f>Data!AE245</f>
        <v>11231476</v>
      </c>
      <c r="G97" s="49"/>
      <c r="H97" s="49"/>
      <c r="I97" s="49"/>
      <c r="J97" s="49"/>
    </row>
    <row r="98" spans="1:10" ht="15" thickBot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 spans="1:10" ht="15" thickBot="1" x14ac:dyDescent="0.2">
      <c r="A99" s="213" t="s">
        <v>246</v>
      </c>
      <c r="B99" s="239" t="s">
        <v>249</v>
      </c>
      <c r="C99" s="239" t="s">
        <v>4</v>
      </c>
      <c r="D99" s="239" t="s">
        <v>151</v>
      </c>
      <c r="E99" s="239" t="str">
        <f>E58</f>
        <v>0-12</v>
      </c>
      <c r="F99" s="239" t="str">
        <f>F58</f>
        <v>12-24</v>
      </c>
      <c r="G99" s="239" t="str">
        <f>G58</f>
        <v>24+</v>
      </c>
      <c r="H99" s="239" t="s">
        <v>248</v>
      </c>
      <c r="I99" s="239" t="s">
        <v>247</v>
      </c>
      <c r="J99" s="49"/>
    </row>
    <row r="100" spans="1:10" x14ac:dyDescent="0.15">
      <c r="A100" s="250" t="str">
        <f>A18</f>
        <v>202012</v>
      </c>
      <c r="B100" s="249">
        <f t="shared" ref="B100:B101" si="7">E100+F100+G100</f>
        <v>11140762</v>
      </c>
      <c r="C100" s="249">
        <f t="shared" ref="C100:C101" si="8">D100-B100</f>
        <v>1272464</v>
      </c>
      <c r="D100" s="249">
        <f>SUMIFS(Data!E:E,Data!$A:$A,$A100,Data!$R:$R,"GAYRİNAKDİ")</f>
        <v>12413226</v>
      </c>
      <c r="E100" s="249">
        <f>SUMIFS(Data!F:F,Data!$A:$A,$A100,Data!$R:$R,"GAYRİNAKDİ")</f>
        <v>1773076</v>
      </c>
      <c r="F100" s="249">
        <f>SUMIFS(Data!G:G,Data!$A:$A,$A100,Data!$R:$R,"GAYRİNAKDİ")</f>
        <v>3920115</v>
      </c>
      <c r="G100" s="249">
        <f>SUMIFS(Data!H:H,Data!$A:$A,$A100,Data!$R:$R,"GAYRİNAKDİ")</f>
        <v>5447571</v>
      </c>
      <c r="H100" s="315">
        <f t="shared" ref="H100:H101" si="9">B100/D100</f>
        <v>0.8974912726151929</v>
      </c>
      <c r="I100" s="315">
        <f t="shared" ref="I100:I101" si="10">1-H100</f>
        <v>0.1025087273848071</v>
      </c>
      <c r="J100" s="49"/>
    </row>
    <row r="101" spans="1:10" x14ac:dyDescent="0.15">
      <c r="A101" s="251" t="str">
        <f>A17</f>
        <v>202112</v>
      </c>
      <c r="B101" s="247">
        <f t="shared" si="7"/>
        <v>1630698</v>
      </c>
      <c r="C101" s="247">
        <f t="shared" si="8"/>
        <v>7404</v>
      </c>
      <c r="D101" s="247">
        <f>SUMIFS(Data!E:E,Data!$A:$A,$A101,Data!$R:$R,"GAYRİNAKDİ")</f>
        <v>1638102</v>
      </c>
      <c r="E101" s="247">
        <f>SUMIFS(Data!F:F,Data!$A:$A,$A101,Data!$R:$R,"GAYRİNAKDİ")</f>
        <v>0</v>
      </c>
      <c r="F101" s="247">
        <f>SUMIFS(Data!G:G,Data!$A:$A,$A101,Data!$R:$R,"GAYRİNAKDİ")</f>
        <v>0</v>
      </c>
      <c r="G101" s="247">
        <f>SUMIFS(Data!H:H,Data!$A:$A,$A101,Data!$R:$R,"GAYRİNAKDİ")</f>
        <v>1630698</v>
      </c>
      <c r="H101" s="316">
        <f t="shared" si="9"/>
        <v>0.99548013493665233</v>
      </c>
      <c r="I101" s="316">
        <f t="shared" si="10"/>
        <v>4.5198650633476722E-3</v>
      </c>
      <c r="J101" s="49"/>
    </row>
    <row r="102" spans="1:10" x14ac:dyDescent="0.15">
      <c r="A102" s="252" t="str">
        <f t="shared" ref="A102:A113" si="11">A86</f>
        <v>202203</v>
      </c>
      <c r="B102" s="245">
        <f>E102+F102+G102</f>
        <v>3332100</v>
      </c>
      <c r="C102" s="245">
        <f>D102-B102</f>
        <v>1127458</v>
      </c>
      <c r="D102" s="245">
        <f>SUMIFS(Data!E:E,Data!$A:$A,$A102,Data!$R:$R,"GAYRİNAKDİ")</f>
        <v>4459558</v>
      </c>
      <c r="E102" s="245">
        <f>SUMIFS(Data!F:F,Data!$A:$A,$A102,Data!$R:$R,"GAYRİNAKDİ")</f>
        <v>859758</v>
      </c>
      <c r="F102" s="245">
        <f>SUMIFS(Data!G:G,Data!$A:$A,$A102,Data!$R:$R,"GAYRİNAKDİ")</f>
        <v>0</v>
      </c>
      <c r="G102" s="245">
        <f>SUMIFS(Data!H:H,Data!$A:$A,$A102,Data!$R:$R,"GAYRİNAKDİ")</f>
        <v>2472342</v>
      </c>
      <c r="H102" s="317">
        <f>B102/D102</f>
        <v>0.74718167136743152</v>
      </c>
      <c r="I102" s="317">
        <f>1-H102</f>
        <v>0.25281832863256848</v>
      </c>
      <c r="J102" s="49"/>
    </row>
    <row r="103" spans="1:10" x14ac:dyDescent="0.15">
      <c r="A103" s="251" t="str">
        <f t="shared" si="11"/>
        <v>202204</v>
      </c>
      <c r="B103" s="247">
        <f t="shared" ref="B103:B113" si="12">E103+F103+G103</f>
        <v>2436249</v>
      </c>
      <c r="C103" s="247">
        <f t="shared" ref="C103:C113" si="13">D103-B103</f>
        <v>1204422</v>
      </c>
      <c r="D103" s="247">
        <f>SUMIFS(Data!E:E,Data!$A:$A,$A103,Data!$R:$R,"GAYRİNAKDİ")</f>
        <v>3640671</v>
      </c>
      <c r="E103" s="247">
        <f>SUMIFS(Data!F:F,Data!$A:$A,$A103,Data!$R:$R,"GAYRİNAKDİ")</f>
        <v>823044</v>
      </c>
      <c r="F103" s="247">
        <f>SUMIFS(Data!G:G,Data!$A:$A,$A103,Data!$R:$R,"GAYRİNAKDİ")</f>
        <v>0</v>
      </c>
      <c r="G103" s="247">
        <f>SUMIFS(Data!H:H,Data!$A:$A,$A103,Data!$R:$R,"GAYRİNAKDİ")</f>
        <v>1613205</v>
      </c>
      <c r="H103" s="316">
        <f t="shared" ref="H103:H113" si="14">B103/D103</f>
        <v>0.66917581951239213</v>
      </c>
      <c r="I103" s="316">
        <f t="shared" ref="I103:I113" si="15">1-H103</f>
        <v>0.33082418048760787</v>
      </c>
      <c r="J103" s="49"/>
    </row>
    <row r="104" spans="1:10" x14ac:dyDescent="0.15">
      <c r="A104" s="252" t="str">
        <f t="shared" si="11"/>
        <v>202205</v>
      </c>
      <c r="B104" s="245">
        <f t="shared" si="12"/>
        <v>1700708</v>
      </c>
      <c r="C104" s="245">
        <f t="shared" si="13"/>
        <v>0</v>
      </c>
      <c r="D104" s="245">
        <f>SUMIFS(Data!E:E,Data!$A:$A,$A104,Data!$R:$R,"GAYRİNAKDİ")</f>
        <v>1700708</v>
      </c>
      <c r="E104" s="245">
        <f>SUMIFS(Data!F:F,Data!$A:$A,$A104,Data!$R:$R,"GAYRİNAKDİ")</f>
        <v>334986</v>
      </c>
      <c r="F104" s="245">
        <f>SUMIFS(Data!G:G,Data!$A:$A,$A104,Data!$R:$R,"GAYRİNAKDİ")</f>
        <v>457356</v>
      </c>
      <c r="G104" s="245">
        <f>SUMIFS(Data!H:H,Data!$A:$A,$A104,Data!$R:$R,"GAYRİNAKDİ")</f>
        <v>908366</v>
      </c>
      <c r="H104" s="317">
        <f t="shared" si="14"/>
        <v>1</v>
      </c>
      <c r="I104" s="317">
        <f t="shared" si="15"/>
        <v>0</v>
      </c>
      <c r="J104" s="49"/>
    </row>
    <row r="105" spans="1:10" x14ac:dyDescent="0.15">
      <c r="A105" s="251" t="str">
        <f t="shared" si="11"/>
        <v>202206</v>
      </c>
      <c r="B105" s="247">
        <f t="shared" si="12"/>
        <v>8139511</v>
      </c>
      <c r="C105" s="247">
        <f t="shared" si="13"/>
        <v>1943200</v>
      </c>
      <c r="D105" s="247">
        <f>SUMIFS(Data!E:E,Data!$A:$A,$A105,Data!$R:$R,"GAYRİNAKDİ")</f>
        <v>10082711</v>
      </c>
      <c r="E105" s="247">
        <f>SUMIFS(Data!F:F,Data!$A:$A,$A105,Data!$R:$R,"GAYRİNAKDİ")</f>
        <v>3332653</v>
      </c>
      <c r="F105" s="247">
        <f>SUMIFS(Data!G:G,Data!$A:$A,$A105,Data!$R:$R,"GAYRİNAKDİ")</f>
        <v>2771808</v>
      </c>
      <c r="G105" s="247">
        <f>SUMIFS(Data!H:H,Data!$A:$A,$A105,Data!$R:$R,"GAYRİNAKDİ")</f>
        <v>2035050</v>
      </c>
      <c r="H105" s="316">
        <f t="shared" si="14"/>
        <v>0.8072740555590654</v>
      </c>
      <c r="I105" s="316">
        <f t="shared" si="15"/>
        <v>0.1927259444409346</v>
      </c>
      <c r="J105" s="49"/>
    </row>
    <row r="106" spans="1:10" x14ac:dyDescent="0.15">
      <c r="A106" s="252" t="str">
        <f t="shared" si="11"/>
        <v>202207</v>
      </c>
      <c r="B106" s="245">
        <f t="shared" si="12"/>
        <v>2599188</v>
      </c>
      <c r="C106" s="245">
        <f t="shared" si="13"/>
        <v>1503760</v>
      </c>
      <c r="D106" s="245">
        <f>SUMIFS(Data!E:E,Data!$A:$A,$A106,Data!$R:$R,"GAYRİNAKDİ")</f>
        <v>4102948</v>
      </c>
      <c r="E106" s="245">
        <f>SUMIFS(Data!F:F,Data!$A:$A,$A106,Data!$R:$R,"GAYRİNAKDİ")</f>
        <v>863873</v>
      </c>
      <c r="F106" s="245">
        <f>SUMIFS(Data!G:G,Data!$A:$A,$A106,Data!$R:$R,"GAYRİNAKDİ")</f>
        <v>844551</v>
      </c>
      <c r="G106" s="245">
        <f>SUMIFS(Data!H:H,Data!$A:$A,$A106,Data!$R:$R,"GAYRİNAKDİ")</f>
        <v>890764</v>
      </c>
      <c r="H106" s="317">
        <f t="shared" si="14"/>
        <v>0.63349279591162255</v>
      </c>
      <c r="I106" s="317">
        <f t="shared" si="15"/>
        <v>0.36650720408837745</v>
      </c>
      <c r="J106" s="49"/>
    </row>
    <row r="107" spans="1:10" x14ac:dyDescent="0.15">
      <c r="A107" s="251" t="str">
        <f t="shared" si="11"/>
        <v>202208</v>
      </c>
      <c r="B107" s="247">
        <f t="shared" si="12"/>
        <v>184971</v>
      </c>
      <c r="C107" s="247">
        <f t="shared" si="13"/>
        <v>1052211</v>
      </c>
      <c r="D107" s="247">
        <f>SUMIFS(Data!E:E,Data!$A:$A,$A107,Data!$R:$R,"GAYRİNAKDİ")</f>
        <v>1237182</v>
      </c>
      <c r="E107" s="247">
        <f>SUMIFS(Data!F:F,Data!$A:$A,$A107,Data!$R:$R,"GAYRİNAKDİ")</f>
        <v>184971</v>
      </c>
      <c r="F107" s="247">
        <f>SUMIFS(Data!G:G,Data!$A:$A,$A107,Data!$R:$R,"GAYRİNAKDİ")</f>
        <v>0</v>
      </c>
      <c r="G107" s="247">
        <f>SUMIFS(Data!H:H,Data!$A:$A,$A107,Data!$R:$R,"GAYRİNAKDİ")</f>
        <v>0</v>
      </c>
      <c r="H107" s="316">
        <f t="shared" si="14"/>
        <v>0.14950993467412232</v>
      </c>
      <c r="I107" s="316">
        <f t="shared" si="15"/>
        <v>0.85049006532587768</v>
      </c>
      <c r="J107" s="49"/>
    </row>
    <row r="108" spans="1:10" x14ac:dyDescent="0.15">
      <c r="A108" s="252" t="str">
        <f t="shared" si="11"/>
        <v>202209</v>
      </c>
      <c r="B108" s="245">
        <f t="shared" si="12"/>
        <v>1808551</v>
      </c>
      <c r="C108" s="245">
        <f t="shared" si="13"/>
        <v>1788920</v>
      </c>
      <c r="D108" s="245">
        <f>SUMIFS(Data!E:E,Data!$A:$A,$A108,Data!$R:$R,"GAYRİNAKDİ")</f>
        <v>3597471</v>
      </c>
      <c r="E108" s="245">
        <f>SUMIFS(Data!F:F,Data!$A:$A,$A108,Data!$R:$R,"GAYRİNAKDİ")</f>
        <v>388263</v>
      </c>
      <c r="F108" s="245">
        <f>SUMIFS(Data!G:G,Data!$A:$A,$A108,Data!$R:$R,"GAYRİNAKDİ")</f>
        <v>1071245</v>
      </c>
      <c r="G108" s="245">
        <f>SUMIFS(Data!H:H,Data!$A:$A,$A108,Data!$R:$R,"GAYRİNAKDİ")</f>
        <v>349043</v>
      </c>
      <c r="H108" s="317">
        <f t="shared" si="14"/>
        <v>0.50272844451004606</v>
      </c>
      <c r="I108" s="317">
        <f t="shared" si="15"/>
        <v>0.49727155548995394</v>
      </c>
      <c r="J108" s="49"/>
    </row>
    <row r="109" spans="1:10" x14ac:dyDescent="0.15">
      <c r="A109" s="251" t="str">
        <f t="shared" si="11"/>
        <v>202210</v>
      </c>
      <c r="B109" s="247">
        <f t="shared" si="12"/>
        <v>442038</v>
      </c>
      <c r="C109" s="247">
        <f t="shared" si="13"/>
        <v>0</v>
      </c>
      <c r="D109" s="247">
        <f>SUMIFS(Data!E:E,Data!$A:$A,$A109,Data!$R:$R,"GAYRİNAKDİ")</f>
        <v>442038</v>
      </c>
      <c r="E109" s="247">
        <f>SUMIFS(Data!F:F,Data!$A:$A,$A109,Data!$R:$R,"GAYRİNAKDİ")</f>
        <v>14400</v>
      </c>
      <c r="F109" s="247">
        <f>SUMIFS(Data!G:G,Data!$A:$A,$A109,Data!$R:$R,"GAYRİNAKDİ")</f>
        <v>0</v>
      </c>
      <c r="G109" s="247">
        <f>SUMIFS(Data!H:H,Data!$A:$A,$A109,Data!$R:$R,"GAYRİNAKDİ")</f>
        <v>427638</v>
      </c>
      <c r="H109" s="316">
        <f t="shared" si="14"/>
        <v>1</v>
      </c>
      <c r="I109" s="316">
        <f t="shared" si="15"/>
        <v>0</v>
      </c>
      <c r="J109" s="49"/>
    </row>
    <row r="110" spans="1:10" x14ac:dyDescent="0.15">
      <c r="A110" s="252" t="str">
        <f t="shared" si="11"/>
        <v>202211</v>
      </c>
      <c r="B110" s="245">
        <f t="shared" si="12"/>
        <v>38300</v>
      </c>
      <c r="C110" s="245">
        <f t="shared" si="13"/>
        <v>346595</v>
      </c>
      <c r="D110" s="245">
        <f>SUMIFS(Data!E:E,Data!$A:$A,$A110,Data!$R:$R,"GAYRİNAKDİ")</f>
        <v>384895</v>
      </c>
      <c r="E110" s="245">
        <f>SUMIFS(Data!F:F,Data!$A:$A,$A110,Data!$R:$R,"GAYRİNAKDİ")</f>
        <v>38300</v>
      </c>
      <c r="F110" s="245">
        <f>SUMIFS(Data!G:G,Data!$A:$A,$A110,Data!$R:$R,"GAYRİNAKDİ")</f>
        <v>0</v>
      </c>
      <c r="G110" s="245">
        <f>SUMIFS(Data!H:H,Data!$A:$A,$A110,Data!$R:$R,"GAYRİNAKDİ")</f>
        <v>0</v>
      </c>
      <c r="H110" s="317">
        <f t="shared" si="14"/>
        <v>9.9507657932682944E-2</v>
      </c>
      <c r="I110" s="317">
        <f t="shared" si="15"/>
        <v>0.9004923420673171</v>
      </c>
      <c r="J110" s="49"/>
    </row>
    <row r="111" spans="1:10" x14ac:dyDescent="0.15">
      <c r="A111" s="251" t="str">
        <f t="shared" si="11"/>
        <v>202212</v>
      </c>
      <c r="B111" s="247">
        <f t="shared" si="12"/>
        <v>2430461</v>
      </c>
      <c r="C111" s="247">
        <f t="shared" si="13"/>
        <v>384240</v>
      </c>
      <c r="D111" s="247">
        <f>SUMIFS(Data!E:E,Data!$A:$A,$A111,Data!$R:$R,"GAYRİNAKDİ")</f>
        <v>2814701</v>
      </c>
      <c r="E111" s="247">
        <f>SUMIFS(Data!F:F,Data!$A:$A,$A111,Data!$R:$R,"GAYRİNAKDİ")</f>
        <v>38300</v>
      </c>
      <c r="F111" s="247">
        <f>SUMIFS(Data!G:G,Data!$A:$A,$A111,Data!$R:$R,"GAYRİNAKDİ")</f>
        <v>0</v>
      </c>
      <c r="G111" s="247">
        <f>SUMIFS(Data!H:H,Data!$A:$A,$A111,Data!$R:$R,"GAYRİNAKDİ")</f>
        <v>2392161</v>
      </c>
      <c r="H111" s="316">
        <f t="shared" si="14"/>
        <v>0.86348816446222887</v>
      </c>
      <c r="I111" s="316">
        <f t="shared" si="15"/>
        <v>0.13651183553777113</v>
      </c>
      <c r="J111" s="49"/>
    </row>
    <row r="112" spans="1:10" x14ac:dyDescent="0.15">
      <c r="A112" s="252" t="str">
        <f t="shared" si="11"/>
        <v>202301</v>
      </c>
      <c r="B112" s="245">
        <f t="shared" si="12"/>
        <v>1457351</v>
      </c>
      <c r="C112" s="245">
        <f t="shared" si="13"/>
        <v>2008391</v>
      </c>
      <c r="D112" s="245">
        <f>SUMIFS(Data!E:E,Data!$A:$A,$A112,Data!$R:$R,"GAYRİNAKDİ")</f>
        <v>3465742</v>
      </c>
      <c r="E112" s="245">
        <f>SUMIFS(Data!F:F,Data!$A:$A,$A112,Data!$R:$R,"GAYRİNAKDİ")</f>
        <v>178392</v>
      </c>
      <c r="F112" s="245">
        <f>SUMIFS(Data!G:G,Data!$A:$A,$A112,Data!$R:$R,"GAYRİNAKDİ")</f>
        <v>966820</v>
      </c>
      <c r="G112" s="245">
        <f>SUMIFS(Data!H:H,Data!$A:$A,$A112,Data!$R:$R,"GAYRİNAKDİ")</f>
        <v>312139</v>
      </c>
      <c r="H112" s="317">
        <f t="shared" si="14"/>
        <v>0.42050187232633013</v>
      </c>
      <c r="I112" s="317">
        <f t="shared" si="15"/>
        <v>0.57949812767366993</v>
      </c>
      <c r="J112" s="49"/>
    </row>
    <row r="113" spans="1:10" ht="15" thickBot="1" x14ac:dyDescent="0.2">
      <c r="A113" s="253" t="str">
        <f t="shared" si="11"/>
        <v>202302</v>
      </c>
      <c r="B113" s="257">
        <f t="shared" si="12"/>
        <v>1457351</v>
      </c>
      <c r="C113" s="257">
        <f t="shared" si="13"/>
        <v>2008391</v>
      </c>
      <c r="D113" s="257">
        <f>SUMIFS(Data!E:E,Data!$A:$A,$A113,Data!$R:$R,"GAYRİNAKDİ")</f>
        <v>3465742</v>
      </c>
      <c r="E113" s="257">
        <f>SUMIFS(Data!F:F,Data!$A:$A,$A113,Data!$R:$R,"GAYRİNAKDİ")</f>
        <v>178392</v>
      </c>
      <c r="F113" s="257">
        <f>SUMIFS(Data!G:G,Data!$A:$A,$A113,Data!$R:$R,"GAYRİNAKDİ")</f>
        <v>966820</v>
      </c>
      <c r="G113" s="257">
        <f>SUMIFS(Data!H:H,Data!$A:$A,$A113,Data!$R:$R,"GAYRİNAKDİ")</f>
        <v>312139</v>
      </c>
      <c r="H113" s="318">
        <f t="shared" si="14"/>
        <v>0.42050187232633013</v>
      </c>
      <c r="I113" s="318">
        <f t="shared" si="15"/>
        <v>0.57949812767366993</v>
      </c>
      <c r="J113" s="49"/>
    </row>
    <row r="114" spans="1:10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 spans="1:10" ht="15" thickBo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 spans="1:10" ht="15" thickBot="1" x14ac:dyDescent="0.2">
      <c r="A116" s="213" t="s">
        <v>308</v>
      </c>
      <c r="B116" s="239" t="str">
        <f>B99</f>
        <v>TOTAL UTILISATION</v>
      </c>
      <c r="C116" s="239" t="str">
        <f t="shared" ref="C116:I116" si="16">C99</f>
        <v>HEADROOM</v>
      </c>
      <c r="D116" s="239" t="str">
        <f t="shared" si="16"/>
        <v>LIMIT</v>
      </c>
      <c r="E116" s="239" t="str">
        <f t="shared" si="16"/>
        <v>0-12</v>
      </c>
      <c r="F116" s="239" t="str">
        <f t="shared" si="16"/>
        <v>12-24</v>
      </c>
      <c r="G116" s="239" t="str">
        <f t="shared" si="16"/>
        <v>24+</v>
      </c>
      <c r="H116" s="239" t="s">
        <v>309</v>
      </c>
      <c r="I116" s="239" t="str">
        <f t="shared" si="16"/>
        <v>Headroom</v>
      </c>
      <c r="J116" s="49"/>
    </row>
    <row r="117" spans="1:10" x14ac:dyDescent="0.15">
      <c r="A117" s="250" t="str">
        <f t="shared" ref="A117:A130" si="17">A100</f>
        <v>202012</v>
      </c>
      <c r="B117" s="249">
        <f t="shared" ref="B117:B118" si="18">E117+F117+G117</f>
        <v>7247379</v>
      </c>
      <c r="C117" s="249">
        <f t="shared" ref="C117:C118" si="19">D117-B117</f>
        <v>1282364</v>
      </c>
      <c r="D117" s="249">
        <f>SUMIFS(Data!E:E,Data!$A:$A,$A117,Data!$R:$R,"NAKDİ")</f>
        <v>8529743</v>
      </c>
      <c r="E117" s="249">
        <f>SUMIFS(Data!F:F,Data!$A:$A,$A117,Data!$R:$R,"NAKDİ")</f>
        <v>1330460</v>
      </c>
      <c r="F117" s="249">
        <f>SUMIFS(Data!G:G,Data!$A:$A,$A117,Data!$R:$R,"NAKDİ")</f>
        <v>749815</v>
      </c>
      <c r="G117" s="249">
        <f>SUMIFS(Data!H:H,Data!$A:$A,$A117,Data!$R:$R,"NAKDİ")</f>
        <v>5167104</v>
      </c>
      <c r="H117" s="315">
        <f t="shared" ref="H117:H118" si="20">B117/D117</f>
        <v>0.84965971424930387</v>
      </c>
      <c r="I117" s="315">
        <f t="shared" ref="I117:I118" si="21">1-H117</f>
        <v>0.15034028575069613</v>
      </c>
      <c r="J117" s="49"/>
    </row>
    <row r="118" spans="1:10" x14ac:dyDescent="0.15">
      <c r="A118" s="251" t="str">
        <f t="shared" si="17"/>
        <v>202112</v>
      </c>
      <c r="B118" s="247">
        <f t="shared" si="18"/>
        <v>4457219</v>
      </c>
      <c r="C118" s="247">
        <f t="shared" si="19"/>
        <v>2131025</v>
      </c>
      <c r="D118" s="247">
        <f>SUMIFS(Data!E:E,Data!$A:$A,$A118,Data!$R:$R,"NAKDİ")</f>
        <v>6588244</v>
      </c>
      <c r="E118" s="247">
        <f>SUMIFS(Data!F:F,Data!$A:$A,$A118,Data!$R:$R,"NAKDİ")</f>
        <v>550366</v>
      </c>
      <c r="F118" s="247">
        <f>SUMIFS(Data!G:G,Data!$A:$A,$A118,Data!$R:$R,"NAKDİ")</f>
        <v>59335</v>
      </c>
      <c r="G118" s="247">
        <f>SUMIFS(Data!H:H,Data!$A:$A,$A118,Data!$R:$R,"NAKDİ")</f>
        <v>3847518</v>
      </c>
      <c r="H118" s="316">
        <f t="shared" si="20"/>
        <v>0.67654127564188571</v>
      </c>
      <c r="I118" s="316">
        <f t="shared" si="21"/>
        <v>0.32345872435811429</v>
      </c>
      <c r="J118" s="49"/>
    </row>
    <row r="119" spans="1:10" x14ac:dyDescent="0.15">
      <c r="A119" s="252" t="str">
        <f t="shared" si="17"/>
        <v>202203</v>
      </c>
      <c r="B119" s="245">
        <f t="shared" ref="B119:B130" si="22">E119+F119+G119</f>
        <v>16841279</v>
      </c>
      <c r="C119" s="245">
        <f>D119-B119</f>
        <v>3986198</v>
      </c>
      <c r="D119" s="245">
        <f>SUMIFS(Data!E:E,Data!$A:$A,$A119,Data!$R:$R,"NAKDİ")</f>
        <v>20827477</v>
      </c>
      <c r="E119" s="245">
        <f>SUMIFS(Data!F:F,Data!$A:$A,$A119,Data!$R:$R,"NAKDİ")</f>
        <v>5114954</v>
      </c>
      <c r="F119" s="245">
        <f>SUMIFS(Data!G:G,Data!$A:$A,$A119,Data!$R:$R,"NAKDİ")</f>
        <v>3714428</v>
      </c>
      <c r="G119" s="245">
        <f>SUMIFS(Data!H:H,Data!$A:$A,$A119,Data!$R:$R,"NAKDİ")</f>
        <v>8011897</v>
      </c>
      <c r="H119" s="317">
        <f>B119/D119</f>
        <v>0.8086086951386382</v>
      </c>
      <c r="I119" s="317">
        <f>1-H119</f>
        <v>0.1913913048613618</v>
      </c>
      <c r="J119" s="49"/>
    </row>
    <row r="120" spans="1:10" x14ac:dyDescent="0.15">
      <c r="A120" s="251" t="str">
        <f t="shared" si="17"/>
        <v>202204</v>
      </c>
      <c r="B120" s="247">
        <f t="shared" si="22"/>
        <v>11577547</v>
      </c>
      <c r="C120" s="247">
        <f t="shared" ref="C120:C130" si="23">D120-B120</f>
        <v>1259619</v>
      </c>
      <c r="D120" s="247">
        <f>SUMIFS(Data!E:E,Data!$A:$A,$A120,Data!$R:$R,"NAKDİ")</f>
        <v>12837166</v>
      </c>
      <c r="E120" s="247">
        <f>SUMIFS(Data!F:F,Data!$A:$A,$A120,Data!$R:$R,"NAKDİ")</f>
        <v>3139718</v>
      </c>
      <c r="F120" s="247">
        <f>SUMIFS(Data!G:G,Data!$A:$A,$A120,Data!$R:$R,"NAKDİ")</f>
        <v>2307304</v>
      </c>
      <c r="G120" s="247">
        <f>SUMIFS(Data!H:H,Data!$A:$A,$A120,Data!$R:$R,"NAKDİ")</f>
        <v>6130525</v>
      </c>
      <c r="H120" s="316">
        <f t="shared" ref="H120:H130" si="24">B120/D120</f>
        <v>0.90187717444800508</v>
      </c>
      <c r="I120" s="316">
        <f t="shared" ref="I120:I130" si="25">1-H120</f>
        <v>9.8122825551994919E-2</v>
      </c>
      <c r="J120" s="49"/>
    </row>
    <row r="121" spans="1:10" x14ac:dyDescent="0.15">
      <c r="A121" s="252" t="str">
        <f t="shared" si="17"/>
        <v>202205</v>
      </c>
      <c r="B121" s="245">
        <f t="shared" si="22"/>
        <v>5878966</v>
      </c>
      <c r="C121" s="245">
        <f t="shared" si="23"/>
        <v>1543587</v>
      </c>
      <c r="D121" s="245">
        <f>SUMIFS(Data!E:E,Data!$A:$A,$A121,Data!$R:$R,"NAKDİ")</f>
        <v>7422553</v>
      </c>
      <c r="E121" s="245">
        <f>SUMIFS(Data!F:F,Data!$A:$A,$A121,Data!$R:$R,"NAKDİ")</f>
        <v>951940</v>
      </c>
      <c r="F121" s="245">
        <f>SUMIFS(Data!G:G,Data!$A:$A,$A121,Data!$R:$R,"NAKDİ")</f>
        <v>1096069</v>
      </c>
      <c r="G121" s="245">
        <f>SUMIFS(Data!H:H,Data!$A:$A,$A121,Data!$R:$R,"NAKDİ")</f>
        <v>3830957</v>
      </c>
      <c r="H121" s="317">
        <f t="shared" si="24"/>
        <v>0.79204095949196995</v>
      </c>
      <c r="I121" s="317">
        <f t="shared" si="25"/>
        <v>0.20795904050803005</v>
      </c>
      <c r="J121" s="49"/>
    </row>
    <row r="122" spans="1:10" x14ac:dyDescent="0.15">
      <c r="A122" s="251" t="str">
        <f t="shared" si="17"/>
        <v>202206</v>
      </c>
      <c r="B122" s="247">
        <f t="shared" si="22"/>
        <v>7550038</v>
      </c>
      <c r="C122" s="247">
        <f t="shared" si="23"/>
        <v>1742982</v>
      </c>
      <c r="D122" s="247">
        <f>SUMIFS(Data!E:E,Data!$A:$A,$A122,Data!$R:$R,"NAKDİ")</f>
        <v>9293020</v>
      </c>
      <c r="E122" s="247">
        <f>SUMIFS(Data!F:F,Data!$A:$A,$A122,Data!$R:$R,"NAKDİ")</f>
        <v>706073</v>
      </c>
      <c r="F122" s="247">
        <f>SUMIFS(Data!G:G,Data!$A:$A,$A122,Data!$R:$R,"NAKDİ")</f>
        <v>255635</v>
      </c>
      <c r="G122" s="247">
        <f>SUMIFS(Data!H:H,Data!$A:$A,$A122,Data!$R:$R,"NAKDİ")</f>
        <v>6588330</v>
      </c>
      <c r="H122" s="316">
        <f t="shared" si="24"/>
        <v>0.81244181116579972</v>
      </c>
      <c r="I122" s="316">
        <f t="shared" si="25"/>
        <v>0.18755818883420028</v>
      </c>
      <c r="J122" s="49"/>
    </row>
    <row r="123" spans="1:10" x14ac:dyDescent="0.15">
      <c r="A123" s="252" t="str">
        <f t="shared" si="17"/>
        <v>202207</v>
      </c>
      <c r="B123" s="245">
        <f t="shared" si="22"/>
        <v>8665626</v>
      </c>
      <c r="C123" s="245">
        <f t="shared" si="23"/>
        <v>1200966</v>
      </c>
      <c r="D123" s="245">
        <f>SUMIFS(Data!E:E,Data!$A:$A,$A123,Data!$R:$R,"NAKDİ")</f>
        <v>9866592</v>
      </c>
      <c r="E123" s="245">
        <f>SUMIFS(Data!F:F,Data!$A:$A,$A123,Data!$R:$R,"NAKDİ")</f>
        <v>2957060</v>
      </c>
      <c r="F123" s="245">
        <f>SUMIFS(Data!G:G,Data!$A:$A,$A123,Data!$R:$R,"NAKDİ")</f>
        <v>2355075</v>
      </c>
      <c r="G123" s="245">
        <f>SUMIFS(Data!H:H,Data!$A:$A,$A123,Data!$R:$R,"NAKDİ")</f>
        <v>3353491</v>
      </c>
      <c r="H123" s="317">
        <f t="shared" si="24"/>
        <v>0.87827955184525719</v>
      </c>
      <c r="I123" s="317">
        <f t="shared" si="25"/>
        <v>0.12172044815474281</v>
      </c>
      <c r="J123" s="49"/>
    </row>
    <row r="124" spans="1:10" x14ac:dyDescent="0.15">
      <c r="A124" s="251" t="str">
        <f t="shared" si="17"/>
        <v>202208</v>
      </c>
      <c r="B124" s="247">
        <f t="shared" si="22"/>
        <v>8272868</v>
      </c>
      <c r="C124" s="247">
        <f t="shared" si="23"/>
        <v>629685</v>
      </c>
      <c r="D124" s="247">
        <f>SUMIFS(Data!E:E,Data!$A:$A,$A124,Data!$R:$R,"NAKDİ")</f>
        <v>8902553</v>
      </c>
      <c r="E124" s="247">
        <f>SUMIFS(Data!F:F,Data!$A:$A,$A124,Data!$R:$R,"NAKDİ")</f>
        <v>785369</v>
      </c>
      <c r="F124" s="247">
        <f>SUMIFS(Data!G:G,Data!$A:$A,$A124,Data!$R:$R,"NAKDİ")</f>
        <v>373964</v>
      </c>
      <c r="G124" s="247">
        <f>SUMIFS(Data!H:H,Data!$A:$A,$A124,Data!$R:$R,"NAKDİ")</f>
        <v>7113535</v>
      </c>
      <c r="H124" s="316">
        <f t="shared" si="24"/>
        <v>0.92926916582243313</v>
      </c>
      <c r="I124" s="316">
        <f t="shared" si="25"/>
        <v>7.073083417756687E-2</v>
      </c>
      <c r="J124" s="49"/>
    </row>
    <row r="125" spans="1:10" x14ac:dyDescent="0.15">
      <c r="A125" s="252" t="str">
        <f t="shared" si="17"/>
        <v>202209</v>
      </c>
      <c r="B125" s="245">
        <f t="shared" si="22"/>
        <v>6497358</v>
      </c>
      <c r="C125" s="245">
        <f t="shared" si="23"/>
        <v>4467761</v>
      </c>
      <c r="D125" s="245">
        <f>SUMIFS(Data!E:E,Data!$A:$A,$A125,Data!$R:$R,"NAKDİ")</f>
        <v>10965119</v>
      </c>
      <c r="E125" s="245">
        <f>SUMIFS(Data!F:F,Data!$A:$A,$A125,Data!$R:$R,"NAKDİ")</f>
        <v>2812278</v>
      </c>
      <c r="F125" s="245">
        <f>SUMIFS(Data!G:G,Data!$A:$A,$A125,Data!$R:$R,"NAKDİ")</f>
        <v>2266012</v>
      </c>
      <c r="G125" s="245">
        <f>SUMIFS(Data!H:H,Data!$A:$A,$A125,Data!$R:$R,"NAKDİ")</f>
        <v>1419068</v>
      </c>
      <c r="H125" s="317">
        <f t="shared" si="24"/>
        <v>0.59254787841335788</v>
      </c>
      <c r="I125" s="317">
        <f t="shared" si="25"/>
        <v>0.40745212158664212</v>
      </c>
      <c r="J125" s="49"/>
    </row>
    <row r="126" spans="1:10" x14ac:dyDescent="0.15">
      <c r="A126" s="251" t="str">
        <f t="shared" si="17"/>
        <v>202210</v>
      </c>
      <c r="B126" s="247">
        <f t="shared" si="22"/>
        <v>4668327</v>
      </c>
      <c r="C126" s="247">
        <f t="shared" si="23"/>
        <v>145119</v>
      </c>
      <c r="D126" s="247">
        <f>SUMIFS(Data!E:E,Data!$A:$A,$A126,Data!$R:$R,"NAKDİ")</f>
        <v>4813446</v>
      </c>
      <c r="E126" s="247">
        <f>SUMIFS(Data!F:F,Data!$A:$A,$A126,Data!$R:$R,"NAKDİ")</f>
        <v>2768733</v>
      </c>
      <c r="F126" s="247">
        <f>SUMIFS(Data!G:G,Data!$A:$A,$A126,Data!$R:$R,"NAKDİ")</f>
        <v>352606</v>
      </c>
      <c r="G126" s="247">
        <f>SUMIFS(Data!H:H,Data!$A:$A,$A126,Data!$R:$R,"NAKDİ")</f>
        <v>1546988</v>
      </c>
      <c r="H126" s="316">
        <f t="shared" si="24"/>
        <v>0.96985132896473758</v>
      </c>
      <c r="I126" s="316">
        <f t="shared" si="25"/>
        <v>3.014867103526242E-2</v>
      </c>
      <c r="J126" s="49"/>
    </row>
    <row r="127" spans="1:10" x14ac:dyDescent="0.15">
      <c r="A127" s="252" t="str">
        <f t="shared" si="17"/>
        <v>202211</v>
      </c>
      <c r="B127" s="245">
        <f t="shared" si="22"/>
        <v>2038676</v>
      </c>
      <c r="C127" s="245">
        <f t="shared" si="23"/>
        <v>12875</v>
      </c>
      <c r="D127" s="245">
        <f>SUMIFS(Data!E:E,Data!$A:$A,$A127,Data!$R:$R,"NAKDİ")</f>
        <v>2051551</v>
      </c>
      <c r="E127" s="245">
        <f>SUMIFS(Data!F:F,Data!$A:$A,$A127,Data!$R:$R,"NAKDİ")</f>
        <v>6000</v>
      </c>
      <c r="F127" s="245">
        <f>SUMIFS(Data!G:G,Data!$A:$A,$A127,Data!$R:$R,"NAKDİ")</f>
        <v>637854</v>
      </c>
      <c r="G127" s="245">
        <f>SUMIFS(Data!H:H,Data!$A:$A,$A127,Data!$R:$R,"NAKDİ")</f>
        <v>1394822</v>
      </c>
      <c r="H127" s="317">
        <f t="shared" si="24"/>
        <v>0.99372426032791772</v>
      </c>
      <c r="I127" s="317">
        <f t="shared" si="25"/>
        <v>6.2757396720822811E-3</v>
      </c>
      <c r="J127" s="49"/>
    </row>
    <row r="128" spans="1:10" x14ac:dyDescent="0.15">
      <c r="A128" s="251" t="str">
        <f t="shared" si="17"/>
        <v>202212</v>
      </c>
      <c r="B128" s="247">
        <f t="shared" si="22"/>
        <v>2919270</v>
      </c>
      <c r="C128" s="247">
        <f t="shared" si="23"/>
        <v>0</v>
      </c>
      <c r="D128" s="247">
        <f>SUMIFS(Data!E:E,Data!$A:$A,$A128,Data!$R:$R,"NAKDİ")</f>
        <v>2919270</v>
      </c>
      <c r="E128" s="247">
        <f>SUMIFS(Data!F:F,Data!$A:$A,$A128,Data!$R:$R,"NAKDİ")</f>
        <v>485270</v>
      </c>
      <c r="F128" s="247">
        <f>SUMIFS(Data!G:G,Data!$A:$A,$A128,Data!$R:$R,"NAKDİ")</f>
        <v>213950</v>
      </c>
      <c r="G128" s="247">
        <f>SUMIFS(Data!H:H,Data!$A:$A,$A128,Data!$R:$R,"NAKDİ")</f>
        <v>2220050</v>
      </c>
      <c r="H128" s="316">
        <f t="shared" si="24"/>
        <v>1</v>
      </c>
      <c r="I128" s="316">
        <f t="shared" si="25"/>
        <v>0</v>
      </c>
      <c r="J128" s="49"/>
    </row>
    <row r="129" spans="1:10" x14ac:dyDescent="0.15">
      <c r="A129" s="252" t="str">
        <f t="shared" si="17"/>
        <v>202301</v>
      </c>
      <c r="B129" s="245">
        <f t="shared" si="22"/>
        <v>8950964</v>
      </c>
      <c r="C129" s="245">
        <f t="shared" si="23"/>
        <v>391187</v>
      </c>
      <c r="D129" s="245">
        <f>SUMIFS(Data!E:E,Data!$A:$A,$A129,Data!$R:$R,"NAKDİ")</f>
        <v>9342151</v>
      </c>
      <c r="E129" s="245">
        <f>SUMIFS(Data!F:F,Data!$A:$A,$A129,Data!$R:$R,"NAKDİ")</f>
        <v>3021301</v>
      </c>
      <c r="F129" s="245">
        <f>SUMIFS(Data!G:G,Data!$A:$A,$A129,Data!$R:$R,"NAKDİ")</f>
        <v>2598954</v>
      </c>
      <c r="G129" s="245">
        <f>SUMIFS(Data!H:H,Data!$A:$A,$A129,Data!$R:$R,"NAKDİ")</f>
        <v>3330709</v>
      </c>
      <c r="H129" s="317">
        <f t="shared" si="24"/>
        <v>0.95812666697423321</v>
      </c>
      <c r="I129" s="317">
        <f t="shared" si="25"/>
        <v>4.187333302576679E-2</v>
      </c>
      <c r="J129" s="49"/>
    </row>
    <row r="130" spans="1:10" ht="15" thickBot="1" x14ac:dyDescent="0.2">
      <c r="A130" s="253" t="str">
        <f t="shared" si="17"/>
        <v>202302</v>
      </c>
      <c r="B130" s="257">
        <f t="shared" si="22"/>
        <v>8550068</v>
      </c>
      <c r="C130" s="257">
        <f t="shared" si="23"/>
        <v>730834</v>
      </c>
      <c r="D130" s="257">
        <f>SUMIFS(Data!E:E,Data!$A:$A,$A130,Data!$R:$R,"NAKDİ")</f>
        <v>9280902</v>
      </c>
      <c r="E130" s="257">
        <f>SUMIFS(Data!F:F,Data!$A:$A,$A130,Data!$R:$R,"NAKDİ")</f>
        <v>2816966</v>
      </c>
      <c r="F130" s="257">
        <f>SUMIFS(Data!G:G,Data!$A:$A,$A130,Data!$R:$R,"NAKDİ")</f>
        <v>2504069</v>
      </c>
      <c r="G130" s="257">
        <f>SUMIFS(Data!H:H,Data!$A:$A,$A130,Data!$R:$R,"NAKDİ")</f>
        <v>3229033</v>
      </c>
      <c r="H130" s="318">
        <f t="shared" si="24"/>
        <v>0.9212539901832818</v>
      </c>
      <c r="I130" s="318">
        <f t="shared" si="25"/>
        <v>7.8746009816718199E-2</v>
      </c>
      <c r="J130" s="49"/>
    </row>
    <row r="131" spans="1:10" ht="15" thickBo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 spans="1:10" ht="15" thickBot="1" x14ac:dyDescent="0.2">
      <c r="A132" s="213" t="s">
        <v>310</v>
      </c>
      <c r="B132" s="239" t="s">
        <v>311</v>
      </c>
      <c r="C132" s="239" t="s">
        <v>312</v>
      </c>
      <c r="D132" s="239" t="s">
        <v>196</v>
      </c>
      <c r="E132" s="49"/>
      <c r="F132" s="49"/>
      <c r="G132" s="49"/>
      <c r="H132" s="49"/>
      <c r="I132" s="49"/>
      <c r="J132" s="49"/>
    </row>
    <row r="133" spans="1:10" x14ac:dyDescent="0.15">
      <c r="A133" s="250" t="str">
        <f t="shared" ref="A133:A134" si="26">A117</f>
        <v>202012</v>
      </c>
      <c r="B133" s="249">
        <f>SUMIFS(Data!F:F,Data!$A:$A,$A133,Data!$R:$R,"NAKDİ",Data!$S:$S,1)+SUMIFS(Data!G:G,Data!$A:$A,$A133,Data!$R:$R,"NAKDİ",Data!$S:$S,1)+SUMIFS(Data!H:H,Data!$A:$A,$A133,Data!$R:$R,"NAKDİ",Data!$S:$S,1)</f>
        <v>3599431</v>
      </c>
      <c r="C133" s="249">
        <f>SUMIFS(Data!F:F,Data!$A:$A,$A133,Data!$R:$R,"NAKDİ",Data!$S:$S,7)+SUMIFS(Data!G:G,Data!$A:$A,$A133,Data!$R:$R,"NAKDİ",Data!$S:$S,7)+SUMIFS(Data!H:H,Data!$A:$A,$A133,Data!$R:$R,"NAKDİ",Data!$S:$S,7)</f>
        <v>506945</v>
      </c>
      <c r="D133" s="249">
        <f>SUMIFS(Data!F:F,Data!$A:$A,$A133,Data!$R:$R,"NAKDİ",Data!$S:$S,6)+SUMIFS(Data!G:G,Data!$A:$A,$A133,Data!$R:$R,"NAKDİ",Data!$S:$S,6)+SUMIFS(Data!H:H,Data!$A:$A,$A133,Data!$R:$R,"NAKDİ",Data!$S:$S,6)</f>
        <v>3141003</v>
      </c>
      <c r="E133" s="49"/>
      <c r="F133" s="49"/>
      <c r="G133" s="49"/>
      <c r="H133" s="49"/>
      <c r="I133" s="49"/>
      <c r="J133" s="49"/>
    </row>
    <row r="134" spans="1:10" x14ac:dyDescent="0.15">
      <c r="A134" s="251" t="str">
        <f t="shared" si="26"/>
        <v>202112</v>
      </c>
      <c r="B134" s="247">
        <f>SUMIFS(Data!F:F,Data!$A:$A,$A134,Data!$R:$R,"NAKDİ",Data!$S:$S,1)+SUMIFS(Data!G:G,Data!$A:$A,$A134,Data!$R:$R,"NAKDİ",Data!$S:$S,1)+SUMIFS(Data!H:H,Data!$A:$A,$A134,Data!$R:$R,"NAKDİ",Data!$S:$S,1)</f>
        <v>2914909</v>
      </c>
      <c r="C134" s="247">
        <f>SUMIFS(Data!F:F,Data!$A:$A,$A134,Data!$R:$R,"NAKDİ",Data!$S:$S,7)+SUMIFS(Data!G:G,Data!$A:$A,$A134,Data!$R:$R,"NAKDİ",Data!$S:$S,7)+SUMIFS(Data!H:H,Data!$A:$A,$A134,Data!$R:$R,"NAKDİ",Data!$S:$S,7)</f>
        <v>786310</v>
      </c>
      <c r="D134" s="247">
        <f>SUMIFS(Data!F:F,Data!$A:$A,$A134,Data!$R:$R,"NAKDİ",Data!$S:$S,6)+SUMIFS(Data!G:G,Data!$A:$A,$A134,Data!$R:$R,"NAKDİ",Data!$S:$S,6)+SUMIFS(Data!H:H,Data!$A:$A,$A134,Data!$R:$R,"NAKDİ",Data!$S:$S,6)</f>
        <v>756000</v>
      </c>
      <c r="E134" s="49"/>
      <c r="F134" s="49"/>
      <c r="G134" s="49"/>
      <c r="H134" s="49"/>
      <c r="I134" s="49"/>
      <c r="J134" s="49"/>
    </row>
    <row r="135" spans="1:10" x14ac:dyDescent="0.15">
      <c r="A135" s="252" t="str">
        <f>A119</f>
        <v>202203</v>
      </c>
      <c r="B135" s="245">
        <f>SUMIFS(Data!F:F,Data!$A:$A,$A135,Data!$R:$R,"NAKDİ",Data!$S:$S,1)+SUMIFS(Data!G:G,Data!$A:$A,$A135,Data!$R:$R,"NAKDİ",Data!$S:$S,1)+SUMIFS(Data!H:H,Data!$A:$A,$A135,Data!$R:$R,"NAKDİ",Data!$S:$S,1)</f>
        <v>11112855</v>
      </c>
      <c r="C135" s="245">
        <f>SUMIFS(Data!F:F,Data!$A:$A,$A135,Data!$R:$R,"NAKDİ",Data!$S:$S,7)+SUMIFS(Data!G:G,Data!$A:$A,$A135,Data!$R:$R,"NAKDİ",Data!$S:$S,7)+SUMIFS(Data!H:H,Data!$A:$A,$A135,Data!$R:$R,"NAKDİ",Data!$S:$S,7)</f>
        <v>325039</v>
      </c>
      <c r="D135" s="245">
        <f>SUMIFS(Data!F:F,Data!$A:$A,$A135,Data!$R:$R,"NAKDİ",Data!$S:$S,6)+SUMIFS(Data!G:G,Data!$A:$A,$A135,Data!$R:$R,"NAKDİ",Data!$S:$S,6)+SUMIFS(Data!H:H,Data!$A:$A,$A135,Data!$R:$R,"NAKDİ",Data!$S:$S,6)</f>
        <v>5403385</v>
      </c>
      <c r="E135" s="49"/>
      <c r="F135" s="49"/>
      <c r="G135" s="49"/>
      <c r="H135" s="49"/>
      <c r="I135" s="49"/>
      <c r="J135" s="49"/>
    </row>
    <row r="136" spans="1:10" x14ac:dyDescent="0.15">
      <c r="A136" s="251" t="str">
        <f t="shared" ref="A136:A146" si="27">A120</f>
        <v>202204</v>
      </c>
      <c r="B136" s="247">
        <f>SUMIFS(Data!F:F,Data!$A:$A,$A136,Data!$R:$R,"NAKDİ",Data!$S:$S,1)+SUMIFS(Data!G:G,Data!$A:$A,$A136,Data!$R:$R,"NAKDİ",Data!$S:$S,1)+SUMIFS(Data!H:H,Data!$A:$A,$A136,Data!$R:$R,"NAKDİ",Data!$S:$S,1)</f>
        <v>3718871</v>
      </c>
      <c r="C136" s="247">
        <f>SUMIFS(Data!F:F,Data!$A:$A,$A136,Data!$R:$R,"NAKDİ",Data!$S:$S,7)+SUMIFS(Data!G:G,Data!$A:$A,$A136,Data!$R:$R,"NAKDİ",Data!$S:$S,7)+SUMIFS(Data!H:H,Data!$A:$A,$A136,Data!$R:$R,"NAKDİ",Data!$S:$S,7)</f>
        <v>2524625</v>
      </c>
      <c r="D136" s="247">
        <f>SUMIFS(Data!F:F,Data!$A:$A,$A136,Data!$R:$R,"NAKDİ",Data!$S:$S,6)+SUMIFS(Data!G:G,Data!$A:$A,$A136,Data!$R:$R,"NAKDİ",Data!$S:$S,6)+SUMIFS(Data!H:H,Data!$A:$A,$A136,Data!$R:$R,"NAKDİ",Data!$S:$S,6)</f>
        <v>5334051</v>
      </c>
      <c r="E136" s="49"/>
      <c r="F136" s="49"/>
      <c r="G136" s="49"/>
      <c r="H136" s="49"/>
      <c r="I136" s="49"/>
      <c r="J136" s="49"/>
    </row>
    <row r="137" spans="1:10" x14ac:dyDescent="0.15">
      <c r="A137" s="252" t="str">
        <f t="shared" si="27"/>
        <v>202205</v>
      </c>
      <c r="B137" s="245">
        <f>SUMIFS(Data!F:F,Data!$A:$A,$A137,Data!$R:$R,"NAKDİ",Data!$S:$S,1)+SUMIFS(Data!G:G,Data!$A:$A,$A137,Data!$R:$R,"NAKDİ",Data!$S:$S,1)+SUMIFS(Data!H:H,Data!$A:$A,$A137,Data!$R:$R,"NAKDİ",Data!$S:$S,1)</f>
        <v>3207764</v>
      </c>
      <c r="C137" s="245">
        <f>SUMIFS(Data!F:F,Data!$A:$A,$A137,Data!$R:$R,"NAKDİ",Data!$S:$S,7)+SUMIFS(Data!G:G,Data!$A:$A,$A137,Data!$R:$R,"NAKDİ",Data!$S:$S,7)+SUMIFS(Data!H:H,Data!$A:$A,$A137,Data!$R:$R,"NAKDİ",Data!$S:$S,7)</f>
        <v>2111711</v>
      </c>
      <c r="D137" s="245">
        <f>SUMIFS(Data!F:F,Data!$A:$A,$A137,Data!$R:$R,"NAKDİ",Data!$S:$S,6)+SUMIFS(Data!G:G,Data!$A:$A,$A137,Data!$R:$R,"NAKDİ",Data!$S:$S,6)+SUMIFS(Data!H:H,Data!$A:$A,$A137,Data!$R:$R,"NAKDİ",Data!$S:$S,6)</f>
        <v>559491</v>
      </c>
      <c r="E137" s="49"/>
      <c r="F137" s="49"/>
      <c r="G137" s="49"/>
      <c r="H137" s="49"/>
      <c r="I137" s="49"/>
      <c r="J137" s="49"/>
    </row>
    <row r="138" spans="1:10" x14ac:dyDescent="0.15">
      <c r="A138" s="251" t="str">
        <f t="shared" si="27"/>
        <v>202206</v>
      </c>
      <c r="B138" s="247">
        <f>SUMIFS(Data!F:F,Data!$A:$A,$A138,Data!$R:$R,"NAKDİ",Data!$S:$S,1)+SUMIFS(Data!G:G,Data!$A:$A,$A138,Data!$R:$R,"NAKDİ",Data!$S:$S,1)+SUMIFS(Data!H:H,Data!$A:$A,$A138,Data!$R:$R,"NAKDİ",Data!$S:$S,1)</f>
        <v>4100458</v>
      </c>
      <c r="C138" s="247">
        <f>SUMIFS(Data!F:F,Data!$A:$A,$A138,Data!$R:$R,"NAKDİ",Data!$S:$S,7)+SUMIFS(Data!G:G,Data!$A:$A,$A138,Data!$R:$R,"NAKDİ",Data!$S:$S,7)+SUMIFS(Data!H:H,Data!$A:$A,$A138,Data!$R:$R,"NAKDİ",Data!$S:$S,7)</f>
        <v>3449580</v>
      </c>
      <c r="D138" s="247">
        <f>SUMIFS(Data!F:F,Data!$A:$A,$A138,Data!$R:$R,"NAKDİ",Data!$S:$S,6)+SUMIFS(Data!G:G,Data!$A:$A,$A138,Data!$R:$R,"NAKDİ",Data!$S:$S,6)+SUMIFS(Data!H:H,Data!$A:$A,$A138,Data!$R:$R,"NAKDİ",Data!$S:$S,6)</f>
        <v>0</v>
      </c>
      <c r="E138" s="49"/>
      <c r="F138" s="49"/>
      <c r="G138" s="49"/>
      <c r="H138" s="49"/>
      <c r="I138" s="49"/>
      <c r="J138" s="49"/>
    </row>
    <row r="139" spans="1:10" x14ac:dyDescent="0.15">
      <c r="A139" s="252" t="str">
        <f t="shared" si="27"/>
        <v>202207</v>
      </c>
      <c r="B139" s="245">
        <f>SUMIFS(Data!F:F,Data!$A:$A,$A139,Data!$R:$R,"NAKDİ",Data!$S:$S,1)+SUMIFS(Data!G:G,Data!$A:$A,$A139,Data!$R:$R,"NAKDİ",Data!$S:$S,1)+SUMIFS(Data!H:H,Data!$A:$A,$A139,Data!$R:$R,"NAKDİ",Data!$S:$S,1)</f>
        <v>2447324</v>
      </c>
      <c r="C139" s="245">
        <f>SUMIFS(Data!F:F,Data!$A:$A,$A139,Data!$R:$R,"NAKDİ",Data!$S:$S,7)+SUMIFS(Data!G:G,Data!$A:$A,$A139,Data!$R:$R,"NAKDİ",Data!$S:$S,7)+SUMIFS(Data!H:H,Data!$A:$A,$A139,Data!$R:$R,"NAKDİ",Data!$S:$S,7)</f>
        <v>218662</v>
      </c>
      <c r="D139" s="321">
        <f>SUMIFS(Data!F:F,Data!$A:$A,$A139,Data!$R:$R,"NAKDİ",Data!$S:$S,6)+SUMIFS(Data!G:G,Data!$A:$A,$A139,Data!$R:$R,"NAKDİ",Data!$S:$S,6)+SUMIFS(Data!H:H,Data!$A:$A,$A139,Data!$R:$R,"NAKDİ",Data!$S:$S,6)</f>
        <v>5999640</v>
      </c>
      <c r="E139" s="49"/>
      <c r="F139" s="49"/>
      <c r="G139" s="49"/>
      <c r="H139" s="49"/>
      <c r="I139" s="49"/>
      <c r="J139" s="49"/>
    </row>
    <row r="140" spans="1:10" x14ac:dyDescent="0.15">
      <c r="A140" s="251" t="str">
        <f t="shared" si="27"/>
        <v>202208</v>
      </c>
      <c r="B140" s="247">
        <f>SUMIFS(Data!F:F,Data!$A:$A,$A140,Data!$R:$R,"NAKDİ",Data!$S:$S,1)+SUMIFS(Data!G:G,Data!$A:$A,$A140,Data!$R:$R,"NAKDİ",Data!$S:$S,1)+SUMIFS(Data!H:H,Data!$A:$A,$A140,Data!$R:$R,"NAKDİ",Data!$S:$S,1)</f>
        <v>4018837</v>
      </c>
      <c r="C140" s="247">
        <f>SUMIFS(Data!F:F,Data!$A:$A,$A140,Data!$R:$R,"NAKDİ",Data!$S:$S,7)+SUMIFS(Data!G:G,Data!$A:$A,$A140,Data!$R:$R,"NAKDİ",Data!$S:$S,7)+SUMIFS(Data!H:H,Data!$A:$A,$A140,Data!$R:$R,"NAKDİ",Data!$S:$S,7)</f>
        <v>3767240</v>
      </c>
      <c r="D140" s="320">
        <f>SUMIFS(Data!F:F,Data!$A:$A,$A140,Data!$R:$R,"NAKDİ",Data!$S:$S,6)+SUMIFS(Data!G:G,Data!$A:$A,$A140,Data!$R:$R,"NAKDİ",Data!$S:$S,6)+SUMIFS(Data!H:H,Data!$A:$A,$A140,Data!$R:$R,"NAKDİ",Data!$S:$S,6)</f>
        <v>486791</v>
      </c>
      <c r="E140" s="49"/>
      <c r="F140" s="49"/>
      <c r="G140" s="49"/>
      <c r="H140" s="49"/>
      <c r="I140" s="49"/>
      <c r="J140" s="49"/>
    </row>
    <row r="141" spans="1:10" x14ac:dyDescent="0.15">
      <c r="A141" s="252" t="str">
        <f t="shared" si="27"/>
        <v>202209</v>
      </c>
      <c r="B141" s="245">
        <f>SUMIFS(Data!F:F,Data!$A:$A,$A141,Data!$R:$R,"NAKDİ",Data!$S:$S,1)+SUMIFS(Data!G:G,Data!$A:$A,$A141,Data!$R:$R,"NAKDİ",Data!$S:$S,1)+SUMIFS(Data!H:H,Data!$A:$A,$A141,Data!$R:$R,"NAKDİ",Data!$S:$S,1)</f>
        <v>3586294</v>
      </c>
      <c r="C141" s="245">
        <f>SUMIFS(Data!F:F,Data!$A:$A,$A141,Data!$R:$R,"NAKDİ",Data!$S:$S,7)+SUMIFS(Data!G:G,Data!$A:$A,$A141,Data!$R:$R,"NAKDİ",Data!$S:$S,7)+SUMIFS(Data!H:H,Data!$A:$A,$A141,Data!$R:$R,"NAKDİ",Data!$S:$S,7)</f>
        <v>0</v>
      </c>
      <c r="D141" s="321">
        <f>SUMIFS(Data!F:F,Data!$A:$A,$A141,Data!$R:$R,"NAKDİ",Data!$S:$S,6)+SUMIFS(Data!G:G,Data!$A:$A,$A141,Data!$R:$R,"NAKDİ",Data!$S:$S,6)+SUMIFS(Data!H:H,Data!$A:$A,$A141,Data!$R:$R,"NAKDİ",Data!$S:$S,6)</f>
        <v>2911064</v>
      </c>
      <c r="E141" s="49"/>
      <c r="F141" s="49"/>
      <c r="G141" s="49"/>
      <c r="H141" s="49"/>
      <c r="I141" s="49"/>
      <c r="J141" s="49"/>
    </row>
    <row r="142" spans="1:10" x14ac:dyDescent="0.15">
      <c r="A142" s="251" t="str">
        <f t="shared" si="27"/>
        <v>202210</v>
      </c>
      <c r="B142" s="247">
        <f>SUMIFS(Data!F:F,Data!$A:$A,$A142,Data!$R:$R,"NAKDİ",Data!$S:$S,1)+SUMIFS(Data!G:G,Data!$A:$A,$A142,Data!$R:$R,"NAKDİ",Data!$S:$S,1)+SUMIFS(Data!H:H,Data!$A:$A,$A142,Data!$R:$R,"NAKDİ",Data!$S:$S,1)</f>
        <v>3586294</v>
      </c>
      <c r="C142" s="247">
        <f>SUMIFS(Data!F:F,Data!$A:$A,$A142,Data!$R:$R,"NAKDİ",Data!$S:$S,7)+SUMIFS(Data!G:G,Data!$A:$A,$A142,Data!$R:$R,"NAKDİ",Data!$S:$S,7)+SUMIFS(Data!H:H,Data!$A:$A,$A142,Data!$R:$R,"NAKDİ",Data!$S:$S,7)</f>
        <v>924238</v>
      </c>
      <c r="D142" s="320">
        <f>SUMIFS(Data!F:F,Data!$A:$A,$A142,Data!$R:$R,"NAKDİ",Data!$S:$S,6)+SUMIFS(Data!G:G,Data!$A:$A,$A142,Data!$R:$R,"NAKDİ",Data!$S:$S,6)+SUMIFS(Data!H:H,Data!$A:$A,$A142,Data!$R:$R,"NAKDİ",Data!$S:$S,6)</f>
        <v>157795</v>
      </c>
      <c r="E142" s="49"/>
      <c r="F142" s="49"/>
      <c r="G142" s="49"/>
      <c r="H142" s="49"/>
      <c r="I142" s="49"/>
      <c r="J142" s="49"/>
    </row>
    <row r="143" spans="1:10" x14ac:dyDescent="0.15">
      <c r="A143" s="252" t="str">
        <f t="shared" si="27"/>
        <v>202211</v>
      </c>
      <c r="B143" s="245">
        <f>SUMIFS(Data!F:F,Data!$A:$A,$A143,Data!$R:$R,"NAKDİ",Data!$S:$S,1)+SUMIFS(Data!G:G,Data!$A:$A,$A143,Data!$R:$R,"NAKDİ",Data!$S:$S,1)+SUMIFS(Data!H:H,Data!$A:$A,$A143,Data!$R:$R,"NAKDİ",Data!$S:$S,1)</f>
        <v>529005</v>
      </c>
      <c r="C143" s="245">
        <f>SUMIFS(Data!F:F,Data!$A:$A,$A143,Data!$R:$R,"NAKDİ",Data!$S:$S,7)+SUMIFS(Data!G:G,Data!$A:$A,$A143,Data!$R:$R,"NAKDİ",Data!$S:$S,7)+SUMIFS(Data!H:H,Data!$A:$A,$A143,Data!$R:$R,"NAKDİ",Data!$S:$S,7)</f>
        <v>1082033</v>
      </c>
      <c r="D143" s="321">
        <f>SUMIFS(Data!F:F,Data!$A:$A,$A143,Data!$R:$R,"NAKDİ",Data!$S:$S,6)+SUMIFS(Data!G:G,Data!$A:$A,$A143,Data!$R:$R,"NAKDİ",Data!$S:$S,6)+SUMIFS(Data!H:H,Data!$A:$A,$A143,Data!$R:$R,"NAKDİ",Data!$S:$S,6)</f>
        <v>427638</v>
      </c>
      <c r="E143" s="49"/>
      <c r="F143" s="49"/>
      <c r="G143" s="49"/>
      <c r="H143" s="49"/>
      <c r="I143" s="49"/>
      <c r="J143" s="49"/>
    </row>
    <row r="144" spans="1:10" x14ac:dyDescent="0.15">
      <c r="A144" s="251" t="str">
        <f t="shared" si="27"/>
        <v>202212</v>
      </c>
      <c r="B144" s="247">
        <f>SUMIFS(Data!F:F,Data!$A:$A,$A144,Data!$R:$R,"NAKDİ",Data!$S:$S,1)+SUMIFS(Data!G:G,Data!$A:$A,$A144,Data!$R:$R,"NAKDİ",Data!$S:$S,1)+SUMIFS(Data!H:H,Data!$A:$A,$A144,Data!$R:$R,"NAKDİ",Data!$S:$S,1)</f>
        <v>1459635</v>
      </c>
      <c r="C144" s="247">
        <f>SUMIFS(Data!F:F,Data!$A:$A,$A144,Data!$R:$R,"NAKDİ",Data!$S:$S,7)+SUMIFS(Data!G:G,Data!$A:$A,$A144,Data!$R:$R,"NAKDİ",Data!$S:$S,7)+SUMIFS(Data!H:H,Data!$A:$A,$A144,Data!$R:$R,"NAKDİ",Data!$S:$S,7)</f>
        <v>1050401</v>
      </c>
      <c r="D144" s="320">
        <f>SUMIFS(Data!F:F,Data!$A:$A,$A144,Data!$R:$R,"NAKDİ",Data!$S:$S,6)+SUMIFS(Data!G:G,Data!$A:$A,$A144,Data!$R:$R,"NAKDİ",Data!$S:$S,6)+SUMIFS(Data!H:H,Data!$A:$A,$A144,Data!$R:$R,"NAKDİ",Data!$S:$S,6)</f>
        <v>409234</v>
      </c>
      <c r="E144" s="49"/>
      <c r="F144" s="49"/>
      <c r="G144" s="49"/>
      <c r="H144" s="49"/>
      <c r="I144" s="49"/>
      <c r="J144" s="49"/>
    </row>
    <row r="145" spans="1:10" x14ac:dyDescent="0.15">
      <c r="A145" s="252" t="str">
        <f t="shared" si="27"/>
        <v>202301</v>
      </c>
      <c r="B145" s="245">
        <f>SUMIFS(Data!F:F,Data!$A:$A,$A145,Data!$R:$R,"NAKDİ",Data!$S:$S,1)+SUMIFS(Data!G:G,Data!$A:$A,$A145,Data!$R:$R,"NAKDİ",Data!$S:$S,1)+SUMIFS(Data!H:H,Data!$A:$A,$A145,Data!$R:$R,"NAKDİ",Data!$S:$S,1)</f>
        <v>1433863</v>
      </c>
      <c r="C145" s="245">
        <f>SUMIFS(Data!F:F,Data!$A:$A,$A145,Data!$R:$R,"NAKDİ",Data!$S:$S,7)+SUMIFS(Data!G:G,Data!$A:$A,$A145,Data!$R:$R,"NAKDİ",Data!$S:$S,7)+SUMIFS(Data!H:H,Data!$A:$A,$A145,Data!$R:$R,"NAKDİ",Data!$S:$S,7)</f>
        <v>2430461</v>
      </c>
      <c r="D145" s="321">
        <f>SUMIFS(Data!F:F,Data!$A:$A,$A145,Data!$R:$R,"NAKDİ",Data!$S:$S,6)+SUMIFS(Data!G:G,Data!$A:$A,$A145,Data!$R:$R,"NAKDİ",Data!$S:$S,6)+SUMIFS(Data!H:H,Data!$A:$A,$A145,Data!$R:$R,"NAKDİ",Data!$S:$S,6)</f>
        <v>5086640</v>
      </c>
      <c r="E145" s="49"/>
      <c r="F145" s="49"/>
      <c r="G145" s="49"/>
      <c r="H145" s="49"/>
      <c r="I145" s="49"/>
      <c r="J145" s="49"/>
    </row>
    <row r="146" spans="1:10" ht="15" thickBot="1" x14ac:dyDescent="0.2">
      <c r="A146" s="253" t="str">
        <f t="shared" si="27"/>
        <v>202302</v>
      </c>
      <c r="B146" s="257">
        <f>SUMIFS(Data!F:F,Data!$A:$A,$A146,Data!$R:$R,"NAKDİ",Data!$S:$S,1)+SUMIFS(Data!G:G,Data!$A:$A,$A146,Data!$R:$R,"NAKDİ",Data!$S:$S,1)+SUMIFS(Data!H:H,Data!$A:$A,$A146,Data!$R:$R,"NAKDİ",Data!$S:$S,1)</f>
        <v>1032967</v>
      </c>
      <c r="C146" s="257">
        <f>SUMIFS(Data!F:F,Data!$A:$A,$A146,Data!$R:$R,"NAKDİ",Data!$S:$S,7)+SUMIFS(Data!G:G,Data!$A:$A,$A146,Data!$R:$R,"NAKDİ",Data!$S:$S,7)+SUMIFS(Data!H:H,Data!$A:$A,$A146,Data!$R:$R,"NAKDİ",Data!$S:$S,7)</f>
        <v>2430461</v>
      </c>
      <c r="D146" s="322">
        <f>SUMIFS(Data!F:F,Data!$A:$A,$A146,Data!$R:$R,"NAKDİ",Data!$S:$S,6)+SUMIFS(Data!G:G,Data!$A:$A,$A146,Data!$R:$R,"NAKDİ",Data!$S:$S,6)+SUMIFS(Data!H:H,Data!$A:$A,$A146,Data!$R:$R,"NAKDİ",Data!$S:$S,6)</f>
        <v>5086640</v>
      </c>
      <c r="E146" s="49"/>
      <c r="F146" s="49"/>
      <c r="G146" s="49"/>
      <c r="H146" s="49"/>
      <c r="I146" s="49"/>
      <c r="J146" s="49"/>
    </row>
    <row r="147" spans="1:10" ht="15" thickBo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 spans="1:10" ht="15" thickBot="1" x14ac:dyDescent="0.2">
      <c r="A148" s="213" t="s">
        <v>254</v>
      </c>
      <c r="B148" s="239" t="s">
        <v>255</v>
      </c>
      <c r="C148" s="239" t="s">
        <v>256</v>
      </c>
      <c r="D148" s="49"/>
      <c r="E148" s="49"/>
      <c r="F148" s="49"/>
      <c r="G148" s="49"/>
      <c r="H148" s="49"/>
      <c r="I148" s="49"/>
      <c r="J148" s="49"/>
    </row>
    <row r="149" spans="1:10" x14ac:dyDescent="0.15">
      <c r="A149" s="250" t="str">
        <f t="shared" ref="A149:A160" si="28">A86</f>
        <v>202203</v>
      </c>
      <c r="B149" s="249">
        <f>SUMIFS(Data!$P:$P,Data!$A:$A,Details!$A149,Data!$R:$R,"TAHVİL")</f>
        <v>0</v>
      </c>
      <c r="C149" s="319">
        <f>SUMIFS(Data!$P:$P,Data!$A:$A,Details!$A149,Data!$R:$R,"BONO")</f>
        <v>0</v>
      </c>
      <c r="D149" s="49"/>
      <c r="E149" s="49"/>
      <c r="F149" s="49"/>
      <c r="G149" s="49"/>
      <c r="H149" s="49"/>
      <c r="I149" s="49"/>
      <c r="J149" s="49"/>
    </row>
    <row r="150" spans="1:10" x14ac:dyDescent="0.15">
      <c r="A150" s="251" t="str">
        <f t="shared" si="28"/>
        <v>202204</v>
      </c>
      <c r="B150" s="247">
        <f>SUMIFS(Data!$P:$P,Data!$A:$A,Details!$A150,Data!$R:$R,"TAHVİL")</f>
        <v>0</v>
      </c>
      <c r="C150" s="320">
        <f>SUMIFS(Data!$P:$P,Data!$A:$A,Details!$A150,Data!$R:$R,"BONO")</f>
        <v>0</v>
      </c>
      <c r="D150" s="49"/>
      <c r="E150" s="49"/>
      <c r="F150" s="49"/>
      <c r="G150" s="49"/>
      <c r="H150" s="49"/>
      <c r="I150" s="49"/>
      <c r="J150" s="49"/>
    </row>
    <row r="151" spans="1:10" x14ac:dyDescent="0.15">
      <c r="A151" s="252" t="str">
        <f t="shared" si="28"/>
        <v>202205</v>
      </c>
      <c r="B151" s="245">
        <f>SUMIFS(Data!$P:$P,Data!$A:$A,Details!$A151,Data!$R:$R,"TAHVİL")</f>
        <v>0</v>
      </c>
      <c r="C151" s="321">
        <f>SUMIFS(Data!$P:$P,Data!$A:$A,Details!$A151,Data!$R:$R,"BONO")</f>
        <v>0</v>
      </c>
      <c r="D151" s="49"/>
      <c r="E151" s="49"/>
      <c r="F151" s="49"/>
      <c r="G151" s="49"/>
      <c r="H151" s="49"/>
      <c r="I151" s="49"/>
      <c r="J151" s="49"/>
    </row>
    <row r="152" spans="1:10" x14ac:dyDescent="0.15">
      <c r="A152" s="251" t="str">
        <f t="shared" si="28"/>
        <v>202206</v>
      </c>
      <c r="B152" s="247">
        <f>SUMIFS(Data!$P:$P,Data!$A:$A,Details!$A152,Data!$R:$R,"TAHVİL")</f>
        <v>0</v>
      </c>
      <c r="C152" s="320">
        <f>SUMIFS(Data!$P:$P,Data!$A:$A,Details!$A152,Data!$R:$R,"BONO")</f>
        <v>0</v>
      </c>
      <c r="D152" s="49"/>
      <c r="E152" s="49"/>
      <c r="F152" s="49"/>
      <c r="G152" s="49"/>
      <c r="H152" s="49"/>
      <c r="I152" s="49"/>
      <c r="J152" s="49"/>
    </row>
    <row r="153" spans="1:10" x14ac:dyDescent="0.15">
      <c r="A153" s="252" t="str">
        <f t="shared" si="28"/>
        <v>202207</v>
      </c>
      <c r="B153" s="245">
        <f>SUMIFS(Data!$P:$P,Data!$A:$A,Details!$A153,Data!$R:$R,"TAHVİL")</f>
        <v>0</v>
      </c>
      <c r="C153" s="321">
        <f>SUMIFS(Data!$P:$P,Data!$A:$A,Details!$A153,Data!$R:$R,"BONO")</f>
        <v>0</v>
      </c>
      <c r="D153" s="49"/>
      <c r="E153" s="49"/>
      <c r="F153" s="49"/>
      <c r="G153" s="49"/>
      <c r="H153" s="49"/>
      <c r="I153" s="49"/>
      <c r="J153" s="49"/>
    </row>
    <row r="154" spans="1:10" x14ac:dyDescent="0.15">
      <c r="A154" s="251" t="str">
        <f t="shared" si="28"/>
        <v>202208</v>
      </c>
      <c r="B154" s="247">
        <f>SUMIFS(Data!$P:$P,Data!$A:$A,Details!$A154,Data!$R:$R,"TAHVİL")</f>
        <v>0</v>
      </c>
      <c r="C154" s="320">
        <f>SUMIFS(Data!$P:$P,Data!$A:$A,Details!$A154,Data!$R:$R,"BONO")</f>
        <v>0</v>
      </c>
      <c r="D154" s="49"/>
      <c r="E154" s="49"/>
      <c r="F154" s="49"/>
      <c r="G154" s="49"/>
      <c r="H154" s="49"/>
      <c r="I154" s="49"/>
      <c r="J154" s="49"/>
    </row>
    <row r="155" spans="1:10" x14ac:dyDescent="0.15">
      <c r="A155" s="252" t="str">
        <f t="shared" si="28"/>
        <v>202209</v>
      </c>
      <c r="B155" s="245">
        <f>SUMIFS(Data!$P:$P,Data!$A:$A,Details!$A155,Data!$R:$R,"TAHVİL")</f>
        <v>0</v>
      </c>
      <c r="C155" s="321">
        <f>SUMIFS(Data!$P:$P,Data!$A:$A,Details!$A155,Data!$R:$R,"BONO")</f>
        <v>0</v>
      </c>
      <c r="D155" s="49"/>
      <c r="E155" s="49"/>
      <c r="F155" s="49"/>
      <c r="G155" s="49"/>
      <c r="H155" s="49"/>
      <c r="I155" s="49"/>
      <c r="J155" s="49"/>
    </row>
    <row r="156" spans="1:10" x14ac:dyDescent="0.15">
      <c r="A156" s="251" t="str">
        <f t="shared" si="28"/>
        <v>202210</v>
      </c>
      <c r="B156" s="247">
        <f>SUMIFS(Data!$P:$P,Data!$A:$A,Details!$A156,Data!$R:$R,"TAHVİL")</f>
        <v>0</v>
      </c>
      <c r="C156" s="320">
        <f>SUMIFS(Data!$P:$P,Data!$A:$A,Details!$A156,Data!$R:$R,"BONO")</f>
        <v>0</v>
      </c>
      <c r="D156" s="49"/>
      <c r="E156" s="49"/>
      <c r="F156" s="49"/>
      <c r="G156" s="49"/>
      <c r="H156" s="49"/>
      <c r="I156" s="49"/>
      <c r="J156" s="49"/>
    </row>
    <row r="157" spans="1:10" x14ac:dyDescent="0.15">
      <c r="A157" s="252" t="str">
        <f t="shared" si="28"/>
        <v>202211</v>
      </c>
      <c r="B157" s="245">
        <f>SUMIFS(Data!$P:$P,Data!$A:$A,Details!$A157,Data!$R:$R,"TAHVİL")</f>
        <v>0</v>
      </c>
      <c r="C157" s="321">
        <f>SUMIFS(Data!$P:$P,Data!$A:$A,Details!$A157,Data!$R:$R,"BONO")</f>
        <v>0</v>
      </c>
      <c r="D157" s="49"/>
      <c r="E157" s="49"/>
      <c r="F157" s="49"/>
      <c r="G157" s="49"/>
      <c r="H157" s="49"/>
      <c r="I157" s="49"/>
      <c r="J157" s="49"/>
    </row>
    <row r="158" spans="1:10" x14ac:dyDescent="0.15">
      <c r="A158" s="251" t="str">
        <f t="shared" si="28"/>
        <v>202212</v>
      </c>
      <c r="B158" s="247">
        <f>SUMIFS(Data!$P:$P,Data!$A:$A,Details!$A158,Data!$R:$R,"TAHVİL")</f>
        <v>0</v>
      </c>
      <c r="C158" s="320">
        <f>SUMIFS(Data!$P:$P,Data!$A:$A,Details!$A158,Data!$R:$R,"BONO")</f>
        <v>0</v>
      </c>
      <c r="D158" s="49"/>
      <c r="E158" s="49"/>
      <c r="F158" s="49"/>
      <c r="G158" s="49"/>
      <c r="H158" s="49"/>
      <c r="I158" s="49"/>
      <c r="J158" s="49"/>
    </row>
    <row r="159" spans="1:10" x14ac:dyDescent="0.15">
      <c r="A159" s="252" t="str">
        <f t="shared" si="28"/>
        <v>202301</v>
      </c>
      <c r="B159" s="245">
        <f>SUMIFS(Data!$P:$P,Data!$A:$A,Details!$A159,Data!$R:$R,"TAHVİL")</f>
        <v>0</v>
      </c>
      <c r="C159" s="321">
        <f>SUMIFS(Data!$P:$P,Data!$A:$A,Details!$A159,Data!$R:$R,"BONO")</f>
        <v>0</v>
      </c>
      <c r="D159" s="49"/>
      <c r="E159" s="49"/>
      <c r="F159" s="49"/>
      <c r="G159" s="49"/>
      <c r="H159" s="49"/>
      <c r="I159" s="49"/>
      <c r="J159" s="49"/>
    </row>
    <row r="160" spans="1:10" ht="15" thickBot="1" x14ac:dyDescent="0.2">
      <c r="A160" s="253" t="str">
        <f t="shared" si="28"/>
        <v>202302</v>
      </c>
      <c r="B160" s="257">
        <f>SUMIFS(Data!$P:$P,Data!$A:$A,Details!$A160,Data!$R:$R,"TAHVİL")</f>
        <v>0</v>
      </c>
      <c r="C160" s="322">
        <f>SUMIFS(Data!$P:$P,Data!$A:$A,Details!$A160,Data!$R:$R,"BONO")</f>
        <v>0</v>
      </c>
      <c r="D160" s="49"/>
      <c r="E160" s="49"/>
      <c r="F160" s="49"/>
      <c r="G160" s="49"/>
      <c r="H160" s="49"/>
      <c r="I160" s="49"/>
      <c r="J160" s="49"/>
    </row>
    <row r="161" spans="1:10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 spans="1:10" ht="15" thickBo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 spans="1:10" ht="52.75" customHeight="1" thickBot="1" x14ac:dyDescent="0.2">
      <c r="A163" s="314"/>
      <c r="B163" s="340" t="s">
        <v>306</v>
      </c>
      <c r="C163" s="340" t="s">
        <v>307</v>
      </c>
      <c r="D163" s="49"/>
      <c r="E163" s="380" t="str">
        <f>"Correlation between cash and non-cash: "&amp;ROUND(CORREL(B164:B175,C164:C175),2)</f>
        <v>Correlation between cash and non-cash: 0,42</v>
      </c>
      <c r="F163" s="377">
        <f>CORREL(B164:B175,C164:C175)</f>
        <v>0.42402142590777353</v>
      </c>
      <c r="G163" s="49"/>
      <c r="H163" s="49"/>
      <c r="I163" s="49"/>
      <c r="J163" s="49"/>
    </row>
    <row r="164" spans="1:10" x14ac:dyDescent="0.15">
      <c r="A164" s="250" t="str">
        <f>A149</f>
        <v>202203</v>
      </c>
      <c r="B164" s="249">
        <f t="shared" ref="B164:B175" si="29">E86</f>
        <v>18595550</v>
      </c>
      <c r="C164" s="319">
        <f t="shared" ref="C164:C175" si="30">B102</f>
        <v>3332100</v>
      </c>
      <c r="D164" s="49"/>
      <c r="E164" s="49"/>
      <c r="F164" s="49"/>
      <c r="G164" s="49"/>
      <c r="H164" s="49"/>
      <c r="I164" s="376"/>
      <c r="J164" s="49"/>
    </row>
    <row r="165" spans="1:10" x14ac:dyDescent="0.15">
      <c r="A165" s="251" t="str">
        <f t="shared" ref="A165:A175" si="31">A150</f>
        <v>202204</v>
      </c>
      <c r="B165" s="247">
        <f t="shared" si="29"/>
        <v>14041800</v>
      </c>
      <c r="C165" s="320">
        <f t="shared" si="30"/>
        <v>2436249</v>
      </c>
      <c r="D165" s="49"/>
      <c r="E165" s="49"/>
      <c r="F165" s="49"/>
      <c r="G165" s="376"/>
      <c r="H165" s="376"/>
      <c r="I165" s="49"/>
      <c r="J165" s="49"/>
    </row>
    <row r="166" spans="1:10" x14ac:dyDescent="0.15">
      <c r="A166" s="252" t="str">
        <f t="shared" si="31"/>
        <v>202205</v>
      </c>
      <c r="B166" s="245">
        <f t="shared" si="29"/>
        <v>9131961</v>
      </c>
      <c r="C166" s="321">
        <f t="shared" si="30"/>
        <v>1700708</v>
      </c>
      <c r="D166" s="49"/>
      <c r="E166" s="49"/>
      <c r="F166" s="49"/>
      <c r="G166" s="376"/>
      <c r="H166" s="376"/>
      <c r="I166" s="376"/>
      <c r="J166" s="49"/>
    </row>
    <row r="167" spans="1:10" x14ac:dyDescent="0.15">
      <c r="A167" s="251" t="str">
        <f t="shared" si="31"/>
        <v>202206</v>
      </c>
      <c r="B167" s="247">
        <f t="shared" si="29"/>
        <v>14332943</v>
      </c>
      <c r="C167" s="320">
        <f t="shared" si="30"/>
        <v>8139511</v>
      </c>
      <c r="D167" s="49"/>
      <c r="E167" s="49"/>
      <c r="F167" s="49"/>
      <c r="G167" s="376"/>
      <c r="H167" s="376"/>
      <c r="I167" s="49"/>
      <c r="J167" s="49"/>
    </row>
    <row r="168" spans="1:10" x14ac:dyDescent="0.15">
      <c r="A168" s="252" t="str">
        <f t="shared" si="31"/>
        <v>202207</v>
      </c>
      <c r="B168" s="245">
        <f t="shared" si="29"/>
        <v>15448531</v>
      </c>
      <c r="C168" s="321">
        <f t="shared" si="30"/>
        <v>2599188</v>
      </c>
      <c r="D168" s="49"/>
      <c r="E168" s="49"/>
      <c r="F168" s="49"/>
      <c r="G168" s="376"/>
      <c r="H168" s="376"/>
      <c r="I168" s="49"/>
      <c r="J168" s="49"/>
    </row>
    <row r="169" spans="1:10" x14ac:dyDescent="0.15">
      <c r="A169" s="251" t="str">
        <f t="shared" si="31"/>
        <v>202208</v>
      </c>
      <c r="B169" s="247">
        <f t="shared" si="29"/>
        <v>14250745</v>
      </c>
      <c r="C169" s="320">
        <f t="shared" si="30"/>
        <v>184971</v>
      </c>
      <c r="D169" s="49"/>
      <c r="E169" s="49"/>
      <c r="F169" s="49"/>
      <c r="G169" s="376"/>
      <c r="H169" s="376"/>
      <c r="I169" s="49"/>
      <c r="J169" s="49"/>
    </row>
    <row r="170" spans="1:10" x14ac:dyDescent="0.15">
      <c r="A170" s="252" t="str">
        <f t="shared" si="31"/>
        <v>202209</v>
      </c>
      <c r="B170" s="245">
        <f t="shared" si="29"/>
        <v>9033877</v>
      </c>
      <c r="C170" s="321">
        <f t="shared" si="30"/>
        <v>1808551</v>
      </c>
      <c r="D170" s="49"/>
      <c r="E170" s="49"/>
      <c r="F170" s="49"/>
      <c r="G170" s="376"/>
      <c r="H170" s="376"/>
      <c r="I170" s="49"/>
      <c r="J170" s="49"/>
    </row>
    <row r="171" spans="1:10" x14ac:dyDescent="0.15">
      <c r="A171" s="251" t="str">
        <f t="shared" si="31"/>
        <v>202210</v>
      </c>
      <c r="B171" s="247">
        <f t="shared" si="29"/>
        <v>7204846</v>
      </c>
      <c r="C171" s="320">
        <f t="shared" si="30"/>
        <v>442038</v>
      </c>
      <c r="D171" s="49"/>
      <c r="E171" s="49"/>
      <c r="F171" s="49"/>
      <c r="G171" s="376"/>
      <c r="H171" s="376"/>
      <c r="I171" s="49"/>
      <c r="J171" s="49"/>
    </row>
    <row r="172" spans="1:10" x14ac:dyDescent="0.15">
      <c r="A172" s="252" t="str">
        <f t="shared" si="31"/>
        <v>202211</v>
      </c>
      <c r="B172" s="245">
        <f t="shared" si="29"/>
        <v>11404388</v>
      </c>
      <c r="C172" s="321">
        <f t="shared" si="30"/>
        <v>38300</v>
      </c>
      <c r="D172" s="49"/>
      <c r="E172" s="49"/>
      <c r="F172" s="49"/>
      <c r="G172" s="376"/>
      <c r="H172" s="376"/>
      <c r="I172" s="49"/>
      <c r="J172" s="49"/>
    </row>
    <row r="173" spans="1:10" x14ac:dyDescent="0.15">
      <c r="A173" s="251" t="str">
        <f t="shared" si="31"/>
        <v>202212</v>
      </c>
      <c r="B173" s="247">
        <f t="shared" si="29"/>
        <v>9944114</v>
      </c>
      <c r="C173" s="320">
        <f t="shared" si="30"/>
        <v>2430461</v>
      </c>
      <c r="D173" s="49"/>
      <c r="E173" s="49"/>
      <c r="F173" s="49"/>
      <c r="G173" s="376"/>
      <c r="H173" s="376"/>
      <c r="I173" s="49"/>
      <c r="J173" s="49"/>
    </row>
    <row r="174" spans="1:10" x14ac:dyDescent="0.15">
      <c r="A174" s="252" t="str">
        <f t="shared" si="31"/>
        <v>202301</v>
      </c>
      <c r="B174" s="245">
        <f t="shared" si="29"/>
        <v>10309571</v>
      </c>
      <c r="C174" s="321">
        <f t="shared" si="30"/>
        <v>1457351</v>
      </c>
      <c r="D174" s="49"/>
      <c r="E174" s="49"/>
      <c r="F174" s="49"/>
      <c r="G174" s="376"/>
      <c r="H174" s="376"/>
      <c r="I174" s="49"/>
      <c r="J174" s="49"/>
    </row>
    <row r="175" spans="1:10" ht="15" thickBot="1" x14ac:dyDescent="0.2">
      <c r="A175" s="253" t="str">
        <f t="shared" si="31"/>
        <v>202302</v>
      </c>
      <c r="B175" s="257">
        <f t="shared" si="29"/>
        <v>10492559</v>
      </c>
      <c r="C175" s="322">
        <f t="shared" si="30"/>
        <v>1457351</v>
      </c>
      <c r="D175" s="49"/>
      <c r="E175" s="49"/>
      <c r="F175" s="49"/>
      <c r="G175" s="376"/>
      <c r="H175" s="376"/>
      <c r="I175" s="49"/>
      <c r="J175" s="49"/>
    </row>
    <row r="176" spans="1:10" ht="15" thickBot="1" x14ac:dyDescent="0.2">
      <c r="A176" s="314"/>
      <c r="B176" s="49"/>
      <c r="C176" s="49"/>
      <c r="D176" s="49"/>
      <c r="E176" s="49"/>
      <c r="F176" s="49"/>
      <c r="G176" s="379"/>
      <c r="H176" s="379"/>
      <c r="I176" s="49"/>
      <c r="J176" s="49"/>
    </row>
    <row r="177" spans="1:10" ht="16" thickBot="1" x14ac:dyDescent="0.2">
      <c r="A177" s="314"/>
      <c r="B177" s="340" t="s">
        <v>331</v>
      </c>
      <c r="C177" s="340" t="s">
        <v>332</v>
      </c>
      <c r="D177" s="49"/>
      <c r="E177" s="49"/>
      <c r="F177" s="49"/>
      <c r="G177" s="49"/>
      <c r="H177" s="49"/>
      <c r="I177" s="49"/>
      <c r="J177" s="49"/>
    </row>
    <row r="178" spans="1:10" x14ac:dyDescent="0.15">
      <c r="A178" s="250" t="str">
        <f t="shared" ref="A178:A189" si="32">A164</f>
        <v>202203</v>
      </c>
      <c r="B178" s="319">
        <f t="shared" ref="B178:B189" si="33">E119</f>
        <v>5114954</v>
      </c>
      <c r="C178" s="319">
        <f t="shared" ref="C178:C189" si="34">C164</f>
        <v>3332100</v>
      </c>
      <c r="D178" s="378">
        <f>CORREL(B178:B189,C178:C189)</f>
        <v>1.2343730563770406E-2</v>
      </c>
      <c r="E178" s="49"/>
      <c r="F178" s="49"/>
      <c r="G178" s="49"/>
      <c r="H178" s="49"/>
      <c r="I178" s="49"/>
      <c r="J178" s="49"/>
    </row>
    <row r="179" spans="1:10" x14ac:dyDescent="0.15">
      <c r="A179" s="251" t="str">
        <f t="shared" si="32"/>
        <v>202204</v>
      </c>
      <c r="B179" s="320">
        <f t="shared" si="33"/>
        <v>3139718</v>
      </c>
      <c r="C179" s="320">
        <f t="shared" si="34"/>
        <v>2436249</v>
      </c>
      <c r="D179" s="49"/>
      <c r="E179" s="49"/>
      <c r="F179" s="49"/>
      <c r="G179" s="49"/>
      <c r="H179" s="49"/>
      <c r="I179" s="49"/>
      <c r="J179" s="49"/>
    </row>
    <row r="180" spans="1:10" x14ac:dyDescent="0.15">
      <c r="A180" s="252" t="str">
        <f t="shared" si="32"/>
        <v>202205</v>
      </c>
      <c r="B180" s="321">
        <f t="shared" si="33"/>
        <v>951940</v>
      </c>
      <c r="C180" s="321">
        <f t="shared" si="34"/>
        <v>1700708</v>
      </c>
      <c r="D180" s="49"/>
      <c r="E180" s="49"/>
      <c r="F180" s="49"/>
      <c r="G180" s="49"/>
      <c r="H180" s="49"/>
      <c r="I180" s="49"/>
      <c r="J180" s="49"/>
    </row>
    <row r="181" spans="1:10" x14ac:dyDescent="0.15">
      <c r="A181" s="251" t="str">
        <f t="shared" si="32"/>
        <v>202206</v>
      </c>
      <c r="B181" s="320">
        <f t="shared" si="33"/>
        <v>706073</v>
      </c>
      <c r="C181" s="320">
        <f t="shared" si="34"/>
        <v>8139511</v>
      </c>
      <c r="D181" s="49"/>
      <c r="E181" s="49"/>
      <c r="F181" s="49"/>
      <c r="G181" s="49"/>
      <c r="H181" s="49"/>
      <c r="I181" s="49"/>
      <c r="J181" s="49"/>
    </row>
    <row r="182" spans="1:10" x14ac:dyDescent="0.15">
      <c r="A182" s="252" t="str">
        <f t="shared" si="32"/>
        <v>202207</v>
      </c>
      <c r="B182" s="321">
        <f t="shared" si="33"/>
        <v>2957060</v>
      </c>
      <c r="C182" s="321">
        <f t="shared" si="34"/>
        <v>2599188</v>
      </c>
      <c r="D182" s="49"/>
      <c r="E182" s="49"/>
      <c r="F182" s="49"/>
      <c r="G182" s="49"/>
      <c r="H182" s="49"/>
      <c r="I182" s="49"/>
      <c r="J182" s="49"/>
    </row>
    <row r="183" spans="1:10" x14ac:dyDescent="0.15">
      <c r="A183" s="251" t="str">
        <f t="shared" si="32"/>
        <v>202208</v>
      </c>
      <c r="B183" s="320">
        <f t="shared" si="33"/>
        <v>785369</v>
      </c>
      <c r="C183" s="320">
        <f t="shared" si="34"/>
        <v>184971</v>
      </c>
      <c r="D183" s="49"/>
      <c r="E183" s="49"/>
      <c r="F183" s="49"/>
      <c r="G183" s="49"/>
      <c r="H183" s="49"/>
      <c r="I183" s="49"/>
      <c r="J183" s="49"/>
    </row>
    <row r="184" spans="1:10" x14ac:dyDescent="0.15">
      <c r="A184" s="252" t="str">
        <f t="shared" si="32"/>
        <v>202209</v>
      </c>
      <c r="B184" s="321">
        <f t="shared" si="33"/>
        <v>2812278</v>
      </c>
      <c r="C184" s="321">
        <f t="shared" si="34"/>
        <v>1808551</v>
      </c>
      <c r="D184" s="49"/>
      <c r="E184" s="49"/>
      <c r="F184" s="49"/>
      <c r="G184" s="49"/>
      <c r="H184" s="49"/>
      <c r="I184" s="49"/>
      <c r="J184" s="49"/>
    </row>
    <row r="185" spans="1:10" x14ac:dyDescent="0.15">
      <c r="A185" s="251" t="str">
        <f t="shared" si="32"/>
        <v>202210</v>
      </c>
      <c r="B185" s="320">
        <f t="shared" si="33"/>
        <v>2768733</v>
      </c>
      <c r="C185" s="320">
        <f t="shared" si="34"/>
        <v>442038</v>
      </c>
      <c r="D185" s="49"/>
      <c r="E185" s="49"/>
      <c r="F185" s="49"/>
      <c r="G185" s="49"/>
      <c r="H185" s="49"/>
      <c r="I185" s="49"/>
      <c r="J185" s="49"/>
    </row>
    <row r="186" spans="1:10" x14ac:dyDescent="0.15">
      <c r="A186" s="252" t="str">
        <f t="shared" si="32"/>
        <v>202211</v>
      </c>
      <c r="B186" s="321">
        <f t="shared" si="33"/>
        <v>6000</v>
      </c>
      <c r="C186" s="321">
        <f t="shared" si="34"/>
        <v>38300</v>
      </c>
      <c r="D186" s="49"/>
      <c r="E186" s="49"/>
      <c r="F186" s="49"/>
      <c r="G186" s="49"/>
      <c r="H186" s="49"/>
      <c r="I186" s="49"/>
      <c r="J186" s="49"/>
    </row>
    <row r="187" spans="1:10" x14ac:dyDescent="0.15">
      <c r="A187" s="251" t="str">
        <f t="shared" si="32"/>
        <v>202212</v>
      </c>
      <c r="B187" s="320">
        <f t="shared" si="33"/>
        <v>485270</v>
      </c>
      <c r="C187" s="320">
        <f t="shared" si="34"/>
        <v>2430461</v>
      </c>
      <c r="D187" s="49"/>
      <c r="E187" s="49"/>
      <c r="F187" s="49"/>
      <c r="G187" s="49"/>
      <c r="H187" s="49"/>
      <c r="I187" s="49"/>
      <c r="J187" s="49"/>
    </row>
    <row r="188" spans="1:10" x14ac:dyDescent="0.15">
      <c r="A188" s="252" t="str">
        <f t="shared" si="32"/>
        <v>202301</v>
      </c>
      <c r="B188" s="321">
        <f t="shared" si="33"/>
        <v>3021301</v>
      </c>
      <c r="C188" s="321">
        <f t="shared" si="34"/>
        <v>1457351</v>
      </c>
      <c r="D188" s="49"/>
      <c r="E188" s="49"/>
      <c r="F188" s="49"/>
      <c r="G188" s="49"/>
      <c r="H188" s="49"/>
      <c r="I188" s="49"/>
      <c r="J188" s="49"/>
    </row>
    <row r="189" spans="1:10" ht="15" thickBot="1" x14ac:dyDescent="0.2">
      <c r="A189" s="253" t="str">
        <f t="shared" si="32"/>
        <v>202302</v>
      </c>
      <c r="B189" s="322">
        <f t="shared" si="33"/>
        <v>2816966</v>
      </c>
      <c r="C189" s="322">
        <f t="shared" si="34"/>
        <v>1457351</v>
      </c>
      <c r="D189" s="49"/>
      <c r="E189" s="49"/>
      <c r="F189" s="49"/>
      <c r="G189" s="49"/>
      <c r="H189" s="49"/>
      <c r="I189" s="49"/>
      <c r="J189" s="49"/>
    </row>
    <row r="190" spans="1:10" x14ac:dyDescent="0.15">
      <c r="A190" s="314"/>
      <c r="B190" s="49"/>
      <c r="C190" s="49"/>
      <c r="D190" s="49"/>
      <c r="E190" s="49"/>
      <c r="F190" s="49"/>
      <c r="G190" s="49"/>
      <c r="H190" s="49"/>
      <c r="I190" s="49"/>
      <c r="J190" s="49"/>
    </row>
    <row r="191" spans="1:10" x14ac:dyDescent="0.15">
      <c r="A191" s="314"/>
      <c r="B191" s="49"/>
      <c r="C191" s="49"/>
      <c r="D191" s="49"/>
      <c r="E191" s="49"/>
      <c r="F191" s="49"/>
      <c r="G191" s="49"/>
      <c r="H191" s="49"/>
      <c r="I191" s="49"/>
      <c r="J191" s="49"/>
    </row>
    <row r="192" spans="1:10" x14ac:dyDescent="0.15">
      <c r="A192" s="166"/>
      <c r="B192" s="80"/>
      <c r="C192" s="167">
        <v>1</v>
      </c>
      <c r="D192" s="167">
        <v>6</v>
      </c>
      <c r="E192" s="167">
        <v>7</v>
      </c>
      <c r="F192" s="49"/>
      <c r="G192" s="49"/>
      <c r="H192" s="49"/>
      <c r="I192" s="49"/>
      <c r="J192" s="49"/>
    </row>
    <row r="193" spans="1:10" x14ac:dyDescent="0.15">
      <c r="A193" s="166" t="s">
        <v>155</v>
      </c>
      <c r="B193" s="80" t="s">
        <v>156</v>
      </c>
      <c r="C193" s="81" t="s">
        <v>220</v>
      </c>
      <c r="D193" s="81" t="s">
        <v>125</v>
      </c>
      <c r="E193" s="81" t="s">
        <v>124</v>
      </c>
      <c r="F193" s="49"/>
      <c r="G193" s="49"/>
      <c r="H193" s="49"/>
      <c r="I193" s="49"/>
      <c r="J193" s="49"/>
    </row>
    <row r="194" spans="1:10" x14ac:dyDescent="0.15">
      <c r="A194" s="362" t="str">
        <f>A133</f>
        <v>202012</v>
      </c>
      <c r="B194" s="363">
        <f ca="1">SUM(C194:E194)</f>
        <v>16</v>
      </c>
      <c r="C194" s="364">
        <f ca="1">IFERROR(SUMPRODUCT(1/COUNTIF(OFFSET(Data!$C$1,MATCH(($A194&amp;1),Data!$M:$M,0)-1,0,COUNTIFS(Data!$A:$A,$A194,Data!$S:$S,C$192),1),OFFSET(Data!$C$1,MATCH(($A194&amp;1),Data!$M:$M,0)-1,0,COUNTIFS(Data!$A:$A,$A194,Data!$S:$S,C$192),1))),0)</f>
        <v>12</v>
      </c>
      <c r="D194" s="364">
        <f ca="1">IFERROR(SUMPRODUCT(1/COUNTIF(OFFSET(Data!$C$1,MATCH(($A194&amp;1),Data!$M:$M,0)-1,0,COUNTIFS(Data!$A:$A,$A194,Data!$S:$S,D$192),1),OFFSET(Data!$C$1,MATCH(($A194&amp;1),Data!$M:$M,0)-1,0,COUNTIFS(Data!$A:$A,$A194,Data!$S:$S,D$192),1))),0)</f>
        <v>1</v>
      </c>
      <c r="E194" s="364">
        <f ca="1">IFERROR(SUMPRODUCT(1/COUNTIF(OFFSET(Data!$C$1,MATCH(($A194&amp;1),Data!$M:$M,0)-1,0,COUNTIFS(Data!$A:$A,$A194,Data!$S:$S,E$192),1),OFFSET(Data!$C$1,MATCH(($A194&amp;1),Data!$M:$M,0)-1,0,COUNTIFS(Data!$A:$A,$A194,Data!$S:$S,E$192),1))),0)</f>
        <v>3</v>
      </c>
      <c r="F194" s="49"/>
      <c r="G194" s="49"/>
      <c r="H194" s="49"/>
      <c r="I194" s="49"/>
      <c r="J194" s="49"/>
    </row>
    <row r="195" spans="1:10" x14ac:dyDescent="0.15">
      <c r="A195" s="362" t="str">
        <f>A134</f>
        <v>202112</v>
      </c>
      <c r="B195" s="363">
        <f t="shared" ref="B195:B207" ca="1" si="35">SUM(C195:E195)</f>
        <v>12</v>
      </c>
      <c r="C195" s="364">
        <f ca="1">IFERROR(SUMPRODUCT(1/COUNTIF(OFFSET(Data!$C$1,MATCH(($A195&amp;1),Data!$M:$M,0)-1,0,COUNTIFS(Data!$A:$A,$A195,Data!$S:$S,C$192),1),OFFSET(Data!$C$1,MATCH(($A195&amp;1),Data!$M:$M,0)-1,0,COUNTIFS(Data!$A:$A,$A195,Data!$S:$S,C$192),1))),0)</f>
        <v>8</v>
      </c>
      <c r="D195" s="364">
        <f ca="1">IFERROR(SUMPRODUCT(1/COUNTIF(OFFSET(Data!$C$1,MATCH(($A195&amp;1),Data!$M:$M,0)-1,0,COUNTIFS(Data!$A:$A,$A195,Data!$S:$S,D$192),1),OFFSET(Data!$C$1,MATCH(($A195&amp;1),Data!$M:$M,0)-1,0,COUNTIFS(Data!$A:$A,$A195,Data!$S:$S,D$192),1))),0)</f>
        <v>1</v>
      </c>
      <c r="E195" s="364">
        <f ca="1">IFERROR(SUMPRODUCT(1/COUNTIF(OFFSET(Data!$C$1,MATCH(($A195&amp;1),Data!$M:$M,0)-1,0,COUNTIFS(Data!$A:$A,$A195,Data!$S:$S,E$192),1),OFFSET(Data!$C$1,MATCH(($A195&amp;1),Data!$M:$M,0)-1,0,COUNTIFS(Data!$A:$A,$A195,Data!$S:$S,E$192),1))),0)</f>
        <v>3</v>
      </c>
      <c r="F195" s="49"/>
      <c r="G195" s="49"/>
      <c r="H195" s="49"/>
      <c r="I195" s="49"/>
      <c r="J195" s="49"/>
    </row>
    <row r="196" spans="1:10" x14ac:dyDescent="0.15">
      <c r="A196" s="362" t="str">
        <f>A135</f>
        <v>202203</v>
      </c>
      <c r="B196" s="363">
        <f t="shared" ca="1" si="35"/>
        <v>13</v>
      </c>
      <c r="C196" s="364">
        <f ca="1">IFERROR(SUMPRODUCT(1/COUNTIF(OFFSET(Data!$C$1,MATCH(($A196&amp;1),Data!$M:$M,0)-1,0,COUNTIFS(Data!$A:$A,$A196,Data!$S:$S,C$192),1),OFFSET(Data!$C$1,MATCH(($A196&amp;1),Data!$M:$M,0)-1,0,COUNTIFS(Data!$A:$A,$A196,Data!$S:$S,C$192),1))),0)</f>
        <v>9</v>
      </c>
      <c r="D196" s="364">
        <f ca="1">IFERROR(SUMPRODUCT(1/COUNTIF(OFFSET(Data!$C$1,MATCH(($A196&amp;1),Data!$M:$M,0)-1,0,COUNTIFS(Data!$A:$A,$A196,Data!$S:$S,D$192),1),OFFSET(Data!$C$1,MATCH(($A196&amp;1),Data!$M:$M,0)-1,0,COUNTIFS(Data!$A:$A,$A196,Data!$S:$S,D$192),1))),0)</f>
        <v>1</v>
      </c>
      <c r="E196" s="364">
        <f ca="1">IFERROR(SUMPRODUCT(1/COUNTIF(OFFSET(Data!$C$1,MATCH(($A196&amp;1),Data!$M:$M,0)-1,0,COUNTIFS(Data!$A:$A,$A196,Data!$S:$S,E$192),1),OFFSET(Data!$C$1,MATCH(($A196&amp;1),Data!$M:$M,0)-1,0,COUNTIFS(Data!$A:$A,$A196,Data!$S:$S,E$192),1))),0)</f>
        <v>3</v>
      </c>
      <c r="F196" s="49"/>
      <c r="G196" s="49"/>
      <c r="H196" s="49"/>
      <c r="I196" s="49"/>
      <c r="J196" s="49"/>
    </row>
    <row r="197" spans="1:10" x14ac:dyDescent="0.15">
      <c r="A197" s="362" t="str">
        <f t="shared" ref="A197:A207" si="36">A136</f>
        <v>202204</v>
      </c>
      <c r="B197" s="363">
        <f t="shared" ca="1" si="35"/>
        <v>13</v>
      </c>
      <c r="C197" s="364">
        <f ca="1">IFERROR(SUMPRODUCT(1/COUNTIF(OFFSET(Data!$C$1,MATCH(($A197&amp;1),Data!$M:$M,0)-1,0,COUNTIFS(Data!$A:$A,$A197,Data!$S:$S,C$192),1),OFFSET(Data!$C$1,MATCH(($A197&amp;1),Data!$M:$M,0)-1,0,COUNTIFS(Data!$A:$A,$A197,Data!$S:$S,C$192),1))),0)</f>
        <v>9</v>
      </c>
      <c r="D197" s="364">
        <f ca="1">IFERROR(SUMPRODUCT(1/COUNTIF(OFFSET(Data!$C$1,MATCH(($A197&amp;1),Data!$M:$M,0)-1,0,COUNTIFS(Data!$A:$A,$A197,Data!$S:$S,D$192),1),OFFSET(Data!$C$1,MATCH(($A197&amp;1),Data!$M:$M,0)-1,0,COUNTIFS(Data!$A:$A,$A197,Data!$S:$S,D$192),1))),0)</f>
        <v>1</v>
      </c>
      <c r="E197" s="364">
        <f ca="1">IFERROR(SUMPRODUCT(1/COUNTIF(OFFSET(Data!$C$1,MATCH(($A197&amp;1),Data!$M:$M,0)-1,0,COUNTIFS(Data!$A:$A,$A197,Data!$S:$S,E$192),1),OFFSET(Data!$C$1,MATCH(($A197&amp;1),Data!$M:$M,0)-1,0,COUNTIFS(Data!$A:$A,$A197,Data!$S:$S,E$192),1))),0)</f>
        <v>3</v>
      </c>
      <c r="F197" s="49"/>
      <c r="G197" s="49"/>
      <c r="H197" s="49"/>
      <c r="I197" s="49"/>
      <c r="J197" s="49"/>
    </row>
    <row r="198" spans="1:10" x14ac:dyDescent="0.15">
      <c r="A198" s="362" t="str">
        <f t="shared" si="36"/>
        <v>202205</v>
      </c>
      <c r="B198" s="363">
        <f t="shared" ca="1" si="35"/>
        <v>13</v>
      </c>
      <c r="C198" s="364">
        <f ca="1">IFERROR(SUMPRODUCT(1/COUNTIF(OFFSET(Data!$C$1,MATCH(($A198&amp;1),Data!$M:$M,0)-1,0,COUNTIFS(Data!$A:$A,$A198,Data!$S:$S,C$192),1),OFFSET(Data!$C$1,MATCH(($A198&amp;1),Data!$M:$M,0)-1,0,COUNTIFS(Data!$A:$A,$A198,Data!$S:$S,C$192),1))),0)</f>
        <v>9</v>
      </c>
      <c r="D198" s="364">
        <f ca="1">IFERROR(SUMPRODUCT(1/COUNTIF(OFFSET(Data!$C$1,MATCH(($A198&amp;1),Data!$M:$M,0)-1,0,COUNTIFS(Data!$A:$A,$A198,Data!$S:$S,D$192),1),OFFSET(Data!$C$1,MATCH(($A198&amp;1),Data!$M:$M,0)-1,0,COUNTIFS(Data!$A:$A,$A198,Data!$S:$S,D$192),1))),0)</f>
        <v>1</v>
      </c>
      <c r="E198" s="364">
        <f ca="1">IFERROR(SUMPRODUCT(1/COUNTIF(OFFSET(Data!$C$1,MATCH(($A198&amp;1),Data!$M:$M,0)-1,0,COUNTIFS(Data!$A:$A,$A198,Data!$S:$S,E$192),1),OFFSET(Data!$C$1,MATCH(($A198&amp;1),Data!$M:$M,0)-1,0,COUNTIFS(Data!$A:$A,$A198,Data!$S:$S,E$192),1))),0)</f>
        <v>3</v>
      </c>
      <c r="F198" s="49"/>
      <c r="G198" s="49"/>
      <c r="H198" s="49"/>
      <c r="I198" s="49"/>
      <c r="J198" s="49"/>
    </row>
    <row r="199" spans="1:10" x14ac:dyDescent="0.15">
      <c r="A199" s="362" t="str">
        <f t="shared" si="36"/>
        <v>202206</v>
      </c>
      <c r="B199" s="363">
        <f t="shared" ca="1" si="35"/>
        <v>12</v>
      </c>
      <c r="C199" s="364">
        <f ca="1">IFERROR(SUMPRODUCT(1/COUNTIF(OFFSET(Data!$C$1,MATCH(($A199&amp;1),Data!$M:$M,0)-1,0,COUNTIFS(Data!$A:$A,$A199,Data!$S:$S,C$192),1),OFFSET(Data!$C$1,MATCH(($A199&amp;1),Data!$M:$M,0)-1,0,COUNTIFS(Data!$A:$A,$A199,Data!$S:$S,C$192),1))),0)</f>
        <v>8</v>
      </c>
      <c r="D199" s="364">
        <f ca="1">IFERROR(SUMPRODUCT(1/COUNTIF(OFFSET(Data!$C$1,MATCH(($A199&amp;1),Data!$M:$M,0)-1,0,COUNTIFS(Data!$A:$A,$A199,Data!$S:$S,D$192),1),OFFSET(Data!$C$1,MATCH(($A199&amp;1),Data!$M:$M,0)-1,0,COUNTIFS(Data!$A:$A,$A199,Data!$S:$S,D$192),1))),0)</f>
        <v>1</v>
      </c>
      <c r="E199" s="364">
        <f ca="1">IFERROR(SUMPRODUCT(1/COUNTIF(OFFSET(Data!$C$1,MATCH(($A199&amp;1),Data!$M:$M,0)-1,0,COUNTIFS(Data!$A:$A,$A199,Data!$S:$S,E$192),1),OFFSET(Data!$C$1,MATCH(($A199&amp;1),Data!$M:$M,0)-1,0,COUNTIFS(Data!$A:$A,$A199,Data!$S:$S,E$192),1))),0)</f>
        <v>3</v>
      </c>
      <c r="F199" s="49"/>
      <c r="G199" s="49"/>
      <c r="H199" s="49"/>
      <c r="I199" s="49"/>
      <c r="J199" s="49"/>
    </row>
    <row r="200" spans="1:10" x14ac:dyDescent="0.15">
      <c r="A200" s="362" t="str">
        <f t="shared" si="36"/>
        <v>202207</v>
      </c>
      <c r="B200" s="363">
        <f t="shared" ca="1" si="35"/>
        <v>11</v>
      </c>
      <c r="C200" s="364">
        <f ca="1">IFERROR(SUMPRODUCT(1/COUNTIF(OFFSET(Data!$C$1,MATCH(($A200&amp;1),Data!$M:$M,0)-1,0,COUNTIFS(Data!$A:$A,$A200,Data!$S:$S,C$192),1),OFFSET(Data!$C$1,MATCH(($A200&amp;1),Data!$M:$M,0)-1,0,COUNTIFS(Data!$A:$A,$A200,Data!$S:$S,C$192),1))),0)</f>
        <v>7</v>
      </c>
      <c r="D200" s="364">
        <f ca="1">IFERROR(SUMPRODUCT(1/COUNTIF(OFFSET(Data!$C$1,MATCH(($A200&amp;1),Data!$M:$M,0)-1,0,COUNTIFS(Data!$A:$A,$A200,Data!$S:$S,D$192),1),OFFSET(Data!$C$1,MATCH(($A200&amp;1),Data!$M:$M,0)-1,0,COUNTIFS(Data!$A:$A,$A200,Data!$S:$S,D$192),1))),0)</f>
        <v>1</v>
      </c>
      <c r="E200" s="364">
        <f ca="1">IFERROR(SUMPRODUCT(1/COUNTIF(OFFSET(Data!$C$1,MATCH(($A200&amp;1),Data!$M:$M,0)-1,0,COUNTIFS(Data!$A:$A,$A200,Data!$S:$S,E$192),1),OFFSET(Data!$C$1,MATCH(($A200&amp;1),Data!$M:$M,0)-1,0,COUNTIFS(Data!$A:$A,$A200,Data!$S:$S,E$192),1))),0)</f>
        <v>3</v>
      </c>
      <c r="F200" s="49"/>
      <c r="G200" s="49"/>
      <c r="H200" s="49"/>
      <c r="I200" s="49"/>
      <c r="J200" s="49"/>
    </row>
    <row r="201" spans="1:10" x14ac:dyDescent="0.15">
      <c r="A201" s="362" t="str">
        <f t="shared" si="36"/>
        <v>202208</v>
      </c>
      <c r="B201" s="363">
        <f t="shared" ca="1" si="35"/>
        <v>11</v>
      </c>
      <c r="C201" s="364">
        <f ca="1">IFERROR(SUMPRODUCT(1/COUNTIF(OFFSET(Data!$C$1,MATCH(($A201&amp;1),Data!$M:$M,0)-1,0,COUNTIFS(Data!$A:$A,$A201,Data!$S:$S,C$192),1),OFFSET(Data!$C$1,MATCH(($A201&amp;1),Data!$M:$M,0)-1,0,COUNTIFS(Data!$A:$A,$A201,Data!$S:$S,C$192),1))),0)</f>
        <v>7</v>
      </c>
      <c r="D201" s="364">
        <f ca="1">IFERROR(SUMPRODUCT(1/COUNTIF(OFFSET(Data!$C$1,MATCH(($A201&amp;1),Data!$M:$M,0)-1,0,COUNTIFS(Data!$A:$A,$A201,Data!$S:$S,D$192),1),OFFSET(Data!$C$1,MATCH(($A201&amp;1),Data!$M:$M,0)-1,0,COUNTIFS(Data!$A:$A,$A201,Data!$S:$S,D$192),1))),0)</f>
        <v>1</v>
      </c>
      <c r="E201" s="364">
        <f ca="1">IFERROR(SUMPRODUCT(1/COUNTIF(OFFSET(Data!$C$1,MATCH(($A201&amp;1),Data!$M:$M,0)-1,0,COUNTIFS(Data!$A:$A,$A201,Data!$S:$S,E$192),1),OFFSET(Data!$C$1,MATCH(($A201&amp;1),Data!$M:$M,0)-1,0,COUNTIFS(Data!$A:$A,$A201,Data!$S:$S,E$192),1))),0)</f>
        <v>3</v>
      </c>
      <c r="F201" s="49"/>
      <c r="G201" s="49"/>
      <c r="H201" s="49"/>
      <c r="I201" s="49"/>
      <c r="J201" s="49"/>
    </row>
    <row r="202" spans="1:10" x14ac:dyDescent="0.15">
      <c r="A202" s="362" t="str">
        <f t="shared" si="36"/>
        <v>202209</v>
      </c>
      <c r="B202" s="363">
        <f t="shared" ca="1" si="35"/>
        <v>10</v>
      </c>
      <c r="C202" s="364">
        <f ca="1">IFERROR(SUMPRODUCT(1/COUNTIF(OFFSET(Data!$C$1,MATCH(($A202&amp;1),Data!$M:$M,0)-1,0,COUNTIFS(Data!$A:$A,$A202,Data!$S:$S,C$192),1),OFFSET(Data!$C$1,MATCH(($A202&amp;1),Data!$M:$M,0)-1,0,COUNTIFS(Data!$A:$A,$A202,Data!$S:$S,C$192),1))),0)</f>
        <v>7</v>
      </c>
      <c r="D202" s="364">
        <f ca="1">IFERROR(SUMPRODUCT(1/COUNTIF(OFFSET(Data!$C$1,MATCH(($A202&amp;1),Data!$M:$M,0)-1,0,COUNTIFS(Data!$A:$A,$A202,Data!$S:$S,D$192),1),OFFSET(Data!$C$1,MATCH(($A202&amp;1),Data!$M:$M,0)-1,0,COUNTIFS(Data!$A:$A,$A202,Data!$S:$S,D$192),1))),0)</f>
        <v>1</v>
      </c>
      <c r="E202" s="364">
        <f ca="1">IFERROR(SUMPRODUCT(1/COUNTIF(OFFSET(Data!$C$1,MATCH(($A202&amp;1),Data!$M:$M,0)-1,0,COUNTIFS(Data!$A:$A,$A202,Data!$S:$S,E$192),1),OFFSET(Data!$C$1,MATCH(($A202&amp;1),Data!$M:$M,0)-1,0,COUNTIFS(Data!$A:$A,$A202,Data!$S:$S,E$192),1))),0)</f>
        <v>2</v>
      </c>
      <c r="F202" s="49"/>
      <c r="G202" s="49"/>
      <c r="H202" s="49"/>
      <c r="I202" s="49"/>
      <c r="J202" s="49"/>
    </row>
    <row r="203" spans="1:10" x14ac:dyDescent="0.15">
      <c r="A203" s="362" t="str">
        <f t="shared" si="36"/>
        <v>202210</v>
      </c>
      <c r="B203" s="363">
        <f t="shared" ca="1" si="35"/>
        <v>10</v>
      </c>
      <c r="C203" s="364">
        <f ca="1">IFERROR(SUMPRODUCT(1/COUNTIF(OFFSET(Data!$C$1,MATCH(($A203&amp;1),Data!$M:$M,0)-1,0,COUNTIFS(Data!$A:$A,$A203,Data!$S:$S,C$192),1),OFFSET(Data!$C$1,MATCH(($A203&amp;1),Data!$M:$M,0)-1,0,COUNTIFS(Data!$A:$A,$A203,Data!$S:$S,C$192),1))),0)</f>
        <v>7</v>
      </c>
      <c r="D203" s="364">
        <f ca="1">IFERROR(SUMPRODUCT(1/COUNTIF(OFFSET(Data!$C$1,MATCH(($A203&amp;1),Data!$M:$M,0)-1,0,COUNTIFS(Data!$A:$A,$A203,Data!$S:$S,D$192),1),OFFSET(Data!$C$1,MATCH(($A203&amp;1),Data!$M:$M,0)-1,0,COUNTIFS(Data!$A:$A,$A203,Data!$S:$S,D$192),1))),0)</f>
        <v>1</v>
      </c>
      <c r="E203" s="364">
        <f ca="1">IFERROR(SUMPRODUCT(1/COUNTIF(OFFSET(Data!$C$1,MATCH(($A203&amp;1),Data!$M:$M,0)-1,0,COUNTIFS(Data!$A:$A,$A203,Data!$S:$S,E$192),1),OFFSET(Data!$C$1,MATCH(($A203&amp;1),Data!$M:$M,0)-1,0,COUNTIFS(Data!$A:$A,$A203,Data!$S:$S,E$192),1))),0)</f>
        <v>2</v>
      </c>
      <c r="F203" s="49"/>
      <c r="G203" s="49"/>
      <c r="H203" s="49"/>
      <c r="I203" s="49"/>
      <c r="J203" s="49"/>
    </row>
    <row r="204" spans="1:10" x14ac:dyDescent="0.15">
      <c r="A204" s="362" t="str">
        <f t="shared" si="36"/>
        <v>202211</v>
      </c>
      <c r="B204" s="363">
        <f t="shared" ca="1" si="35"/>
        <v>11</v>
      </c>
      <c r="C204" s="364">
        <f ca="1">IFERROR(SUMPRODUCT(1/COUNTIF(OFFSET(Data!$C$1,MATCH(($A204&amp;1),Data!$M:$M,0)-1,0,COUNTIFS(Data!$A:$A,$A204,Data!$S:$S,C$192),1),OFFSET(Data!$C$1,MATCH(($A204&amp;1),Data!$M:$M,0)-1,0,COUNTIFS(Data!$A:$A,$A204,Data!$S:$S,C$192),1))),0)</f>
        <v>7</v>
      </c>
      <c r="D204" s="364">
        <f ca="1">IFERROR(SUMPRODUCT(1/COUNTIF(OFFSET(Data!$C$1,MATCH(($A204&amp;1),Data!$M:$M,0)-1,0,COUNTIFS(Data!$A:$A,$A204,Data!$S:$S,D$192),1),OFFSET(Data!$C$1,MATCH(($A204&amp;1),Data!$M:$M,0)-1,0,COUNTIFS(Data!$A:$A,$A204,Data!$S:$S,D$192),1))),0)</f>
        <v>1</v>
      </c>
      <c r="E204" s="364">
        <f ca="1">IFERROR(SUMPRODUCT(1/COUNTIF(OFFSET(Data!$C$1,MATCH(($A204&amp;1),Data!$M:$M,0)-1,0,COUNTIFS(Data!$A:$A,$A204,Data!$S:$S,E$192),1),OFFSET(Data!$C$1,MATCH(($A204&amp;1),Data!$M:$M,0)-1,0,COUNTIFS(Data!$A:$A,$A204,Data!$S:$S,E$192),1))),0)</f>
        <v>3</v>
      </c>
      <c r="F204" s="49"/>
      <c r="G204" s="49"/>
      <c r="H204" s="49"/>
      <c r="I204" s="49"/>
      <c r="J204" s="49"/>
    </row>
    <row r="205" spans="1:10" x14ac:dyDescent="0.15">
      <c r="A205" s="362" t="str">
        <f t="shared" si="36"/>
        <v>202212</v>
      </c>
      <c r="B205" s="363">
        <f t="shared" ca="1" si="35"/>
        <v>10</v>
      </c>
      <c r="C205" s="364">
        <f ca="1">IFERROR(SUMPRODUCT(1/COUNTIF(OFFSET(Data!$C$1,MATCH(($A205&amp;1),Data!$M:$M,0)-1,0,COUNTIFS(Data!$A:$A,$A205,Data!$S:$S,C$192),1),OFFSET(Data!$C$1,MATCH(($A205&amp;1),Data!$M:$M,0)-1,0,COUNTIFS(Data!$A:$A,$A205,Data!$S:$S,C$192),1))),0)</f>
        <v>7</v>
      </c>
      <c r="D205" s="364">
        <f ca="1">IFERROR(SUMPRODUCT(1/COUNTIF(OFFSET(Data!$C$1,MATCH(($A205&amp;1),Data!$M:$M,0)-1,0,COUNTIFS(Data!$A:$A,$A205,Data!$S:$S,D$192),1),OFFSET(Data!$C$1,MATCH(($A205&amp;1),Data!$M:$M,0)-1,0,COUNTIFS(Data!$A:$A,$A205,Data!$S:$S,D$192),1))),0)</f>
        <v>1</v>
      </c>
      <c r="E205" s="364">
        <f ca="1">IFERROR(SUMPRODUCT(1/COUNTIF(OFFSET(Data!$C$1,MATCH(($A205&amp;1),Data!$M:$M,0)-1,0,COUNTIFS(Data!$A:$A,$A205,Data!$S:$S,E$192),1),OFFSET(Data!$C$1,MATCH(($A205&amp;1),Data!$M:$M,0)-1,0,COUNTIFS(Data!$A:$A,$A205,Data!$S:$S,E$192),1))),0)</f>
        <v>2</v>
      </c>
      <c r="F205" s="49"/>
      <c r="G205" s="49"/>
      <c r="H205" s="49"/>
      <c r="I205" s="49"/>
      <c r="J205" s="49"/>
    </row>
    <row r="206" spans="1:10" x14ac:dyDescent="0.15">
      <c r="A206" s="362" t="str">
        <f t="shared" si="36"/>
        <v>202301</v>
      </c>
      <c r="B206" s="363">
        <f t="shared" ca="1" si="35"/>
        <v>10</v>
      </c>
      <c r="C206" s="364">
        <f ca="1">IFERROR(SUMPRODUCT(1/COUNTIF(OFFSET(Data!$C$1,MATCH(($A206&amp;1),Data!$M:$M,0)-1,0,COUNTIFS(Data!$A:$A,$A206,Data!$S:$S,C$192),1),OFFSET(Data!$C$1,MATCH(($A206&amp;1),Data!$M:$M,0)-1,0,COUNTIFS(Data!$A:$A,$A206,Data!$S:$S,C$192),1))),0)</f>
        <v>7</v>
      </c>
      <c r="D206" s="364">
        <f ca="1">IFERROR(SUMPRODUCT(1/COUNTIF(OFFSET(Data!$C$1,MATCH(($A206&amp;1),Data!$M:$M,0)-1,0,COUNTIFS(Data!$A:$A,$A206,Data!$S:$S,D$192),1),OFFSET(Data!$C$1,MATCH(($A206&amp;1),Data!$M:$M,0)-1,0,COUNTIFS(Data!$A:$A,$A206,Data!$S:$S,D$192),1))),0)</f>
        <v>1</v>
      </c>
      <c r="E206" s="364">
        <f ca="1">IFERROR(SUMPRODUCT(1/COUNTIF(OFFSET(Data!$C$1,MATCH(($A206&amp;1),Data!$M:$M,0)-1,0,COUNTIFS(Data!$A:$A,$A206,Data!$S:$S,E$192),1),OFFSET(Data!$C$1,MATCH(($A206&amp;1),Data!$M:$M,0)-1,0,COUNTIFS(Data!$A:$A,$A206,Data!$S:$S,E$192),1))),0)</f>
        <v>2</v>
      </c>
      <c r="F206" s="49"/>
      <c r="G206" s="49"/>
      <c r="H206" s="49"/>
      <c r="I206" s="49"/>
      <c r="J206" s="49"/>
    </row>
    <row r="207" spans="1:10" x14ac:dyDescent="0.15">
      <c r="A207" s="362" t="str">
        <f t="shared" si="36"/>
        <v>202302</v>
      </c>
      <c r="B207" s="363">
        <f t="shared" ca="1" si="35"/>
        <v>9</v>
      </c>
      <c r="C207" s="364">
        <f ca="1">IFERROR(SUMPRODUCT(1/COUNTIF(OFFSET(Data!$C$1,MATCH(($A207&amp;1),Data!$M:$M,0)-1,0,COUNTIFS(Data!$A:$A,$A207,Data!$S:$S,C$192),1),OFFSET(Data!$C$1,MATCH(($A207&amp;1),Data!$M:$M,0)-1,0,COUNTIFS(Data!$A:$A,$A207,Data!$S:$S,C$192),1))),0)</f>
        <v>5.9999999999999991</v>
      </c>
      <c r="D207" s="364">
        <f ca="1">IFERROR(SUMPRODUCT(1/COUNTIF(OFFSET(Data!$C$1,MATCH(($A207&amp;1),Data!$M:$M,0)-1,0,COUNTIFS(Data!$A:$A,$A207,Data!$S:$S,D$192),1),OFFSET(Data!$C$1,MATCH(($A207&amp;1),Data!$M:$M,0)-1,0,COUNTIFS(Data!$A:$A,$A207,Data!$S:$S,D$192),1))),0)</f>
        <v>1</v>
      </c>
      <c r="E207" s="364">
        <f ca="1">IFERROR(SUMPRODUCT(1/COUNTIF(OFFSET(Data!$C$1,MATCH(($A207&amp;1),Data!$M:$M,0)-1,0,COUNTIFS(Data!$A:$A,$A207,Data!$S:$S,E$192),1),OFFSET(Data!$C$1,MATCH(($A207&amp;1),Data!$M:$M,0)-1,0,COUNTIFS(Data!$A:$A,$A207,Data!$S:$S,E$192),1))),0)</f>
        <v>2</v>
      </c>
      <c r="F207" s="49"/>
      <c r="G207" s="49"/>
      <c r="H207" s="49"/>
      <c r="I207" s="49"/>
      <c r="J207" s="49"/>
    </row>
    <row r="208" spans="1:10" x14ac:dyDescent="0.15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 spans="1:10" x14ac:dyDescent="0.15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 spans="1:10" x14ac:dyDescent="0.15">
      <c r="E210" s="49"/>
      <c r="F210" s="49"/>
      <c r="G210" s="49"/>
      <c r="H210" s="49"/>
      <c r="I210" s="49"/>
      <c r="J210" s="49"/>
    </row>
    <row r="211" spans="1:10" x14ac:dyDescent="0.15">
      <c r="E211" s="49"/>
      <c r="F211" s="49"/>
      <c r="G211" s="49"/>
      <c r="H211" s="49"/>
      <c r="I211" s="49"/>
      <c r="J211" s="49"/>
    </row>
    <row r="212" spans="1:10" x14ac:dyDescent="0.15">
      <c r="E212" s="49"/>
      <c r="F212" s="49"/>
      <c r="G212" s="49"/>
      <c r="H212" s="49"/>
      <c r="I212" s="49"/>
      <c r="J212" s="49"/>
    </row>
    <row r="213" spans="1:10" x14ac:dyDescent="0.15">
      <c r="E213" s="49"/>
      <c r="F213" s="49"/>
      <c r="G213" s="49"/>
      <c r="H213" s="49"/>
      <c r="I213" s="49"/>
      <c r="J213" s="49"/>
    </row>
    <row r="214" spans="1:10" x14ac:dyDescent="0.15">
      <c r="E214" s="49"/>
      <c r="F214" s="49"/>
      <c r="G214" s="49"/>
      <c r="H214" s="49"/>
      <c r="I214" s="49"/>
      <c r="J214" s="49"/>
    </row>
    <row r="215" spans="1:10" x14ac:dyDescent="0.15">
      <c r="E215" s="49"/>
      <c r="F215" s="49"/>
      <c r="G215" s="49"/>
      <c r="H215" s="49"/>
      <c r="I215" s="49"/>
      <c r="J215" s="49"/>
    </row>
    <row r="216" spans="1:10" x14ac:dyDescent="0.15">
      <c r="E216" s="49"/>
      <c r="F216" s="49"/>
      <c r="G216" s="49"/>
      <c r="H216" s="49"/>
      <c r="I216" s="49"/>
      <c r="J216" s="49"/>
    </row>
    <row r="217" spans="1:10" x14ac:dyDescent="0.15">
      <c r="E217" s="49"/>
      <c r="F217" s="49"/>
      <c r="G217" s="49"/>
      <c r="H217" s="49"/>
      <c r="I217" s="49"/>
      <c r="J217" s="49"/>
    </row>
    <row r="218" spans="1:10" x14ac:dyDescent="0.15">
      <c r="E218" s="49"/>
      <c r="F218" s="49"/>
      <c r="G218" s="49"/>
      <c r="H218" s="49"/>
      <c r="I218" s="49"/>
      <c r="J218" s="49"/>
    </row>
    <row r="219" spans="1:10" x14ac:dyDescent="0.15">
      <c r="E219" s="49"/>
      <c r="F219" s="49"/>
      <c r="G219" s="49"/>
      <c r="H219" s="49"/>
      <c r="I219" s="49"/>
      <c r="J219" s="49"/>
    </row>
    <row r="220" spans="1:10" x14ac:dyDescent="0.15">
      <c r="E220" s="49"/>
      <c r="F220" s="49"/>
      <c r="G220" s="49"/>
      <c r="H220" s="49"/>
      <c r="I220" s="49"/>
      <c r="J220" s="49"/>
    </row>
    <row r="221" spans="1:10" x14ac:dyDescent="0.15">
      <c r="E221" s="49"/>
      <c r="F221" s="49"/>
      <c r="G221" s="49"/>
      <c r="H221" s="49"/>
      <c r="I221" s="49"/>
      <c r="J221" s="49"/>
    </row>
    <row r="222" spans="1:10" x14ac:dyDescent="0.15">
      <c r="E222" s="49"/>
      <c r="F222" s="49"/>
      <c r="G222" s="49"/>
      <c r="H222" s="49"/>
      <c r="I222" s="49"/>
      <c r="J222" s="49"/>
    </row>
    <row r="223" spans="1:10" x14ac:dyDescent="0.15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 spans="1:10" x14ac:dyDescent="0.15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 spans="1:10" x14ac:dyDescent="0.1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 spans="1:10" x14ac:dyDescent="0.15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 spans="1:10" x14ac:dyDescent="0.15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 spans="1:10" x14ac:dyDescent="0.15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 spans="1:10" x14ac:dyDescent="0.15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 spans="1:10" x14ac:dyDescent="0.15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 spans="1:10" x14ac:dyDescent="0.15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 spans="1:10" x14ac:dyDescent="0.15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 spans="1:10" x14ac:dyDescent="0.15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 spans="1:10" x14ac:dyDescent="0.15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 spans="1:10" x14ac:dyDescent="0.1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 spans="1:10" x14ac:dyDescent="0.15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 spans="1:10" x14ac:dyDescent="0.15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 spans="1:10" x14ac:dyDescent="0.15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 spans="1:10" x14ac:dyDescent="0.15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 spans="1:10" x14ac:dyDescent="0.15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 spans="1:10" x14ac:dyDescent="0.15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 spans="1:10" x14ac:dyDescent="0.15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 spans="1:10" x14ac:dyDescent="0.15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 spans="1:10" x14ac:dyDescent="0.15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 spans="1:10" x14ac:dyDescent="0.1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 spans="1:10" x14ac:dyDescent="0.15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 spans="1:10" x14ac:dyDescent="0.15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 spans="1:10" x14ac:dyDescent="0.15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 spans="1:10" x14ac:dyDescent="0.15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 spans="1:10" x14ac:dyDescent="0.15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 spans="1:10" x14ac:dyDescent="0.15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 spans="1:10" x14ac:dyDescent="0.15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 spans="1:10" x14ac:dyDescent="0.15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 spans="1:10" x14ac:dyDescent="0.15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 spans="1:10" x14ac:dyDescent="0.1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 spans="1:10" x14ac:dyDescent="0.15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 spans="1:10" x14ac:dyDescent="0.15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 spans="1:10" x14ac:dyDescent="0.15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 spans="1:10" x14ac:dyDescent="0.15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 spans="1:10" x14ac:dyDescent="0.15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 spans="1:10" x14ac:dyDescent="0.15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 spans="1:10" x14ac:dyDescent="0.15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 spans="1:10" x14ac:dyDescent="0.15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 spans="1:10" x14ac:dyDescent="0.15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 spans="1:10" x14ac:dyDescent="0.1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 spans="1:10" x14ac:dyDescent="0.15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 spans="1:10" x14ac:dyDescent="0.15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 spans="1:10" x14ac:dyDescent="0.15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 spans="1:10" x14ac:dyDescent="0.15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 spans="1:10" x14ac:dyDescent="0.15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 spans="1:10" x14ac:dyDescent="0.15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 spans="1:10" x14ac:dyDescent="0.15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 spans="1:10" x14ac:dyDescent="0.15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 spans="1:10" x14ac:dyDescent="0.15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 spans="1:10" x14ac:dyDescent="0.1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 spans="1:10" x14ac:dyDescent="0.15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 spans="1:10" x14ac:dyDescent="0.15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 spans="1:10" x14ac:dyDescent="0.15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 spans="1:10" x14ac:dyDescent="0.15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 spans="1:10" x14ac:dyDescent="0.15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 spans="1:10" x14ac:dyDescent="0.15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 spans="1:10" x14ac:dyDescent="0.15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 spans="1:10" x14ac:dyDescent="0.15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 spans="1:10" x14ac:dyDescent="0.15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 spans="1:10" x14ac:dyDescent="0.1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 spans="1:10" x14ac:dyDescent="0.15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 spans="1:10" x14ac:dyDescent="0.15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 spans="1:10" x14ac:dyDescent="0.15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 spans="1:10" x14ac:dyDescent="0.15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 spans="1:10" x14ac:dyDescent="0.15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 spans="1:10" x14ac:dyDescent="0.15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 spans="1:10" x14ac:dyDescent="0.15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 spans="1:10" x14ac:dyDescent="0.15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 spans="1:10" x14ac:dyDescent="0.15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 spans="1:10" x14ac:dyDescent="0.1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 spans="1:10" x14ac:dyDescent="0.15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 spans="1:10" x14ac:dyDescent="0.15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 spans="1:10" x14ac:dyDescent="0.15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 spans="1:10" x14ac:dyDescent="0.15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 spans="1:10" x14ac:dyDescent="0.15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 spans="1:10" x14ac:dyDescent="0.15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 spans="1:10" x14ac:dyDescent="0.15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 spans="1:10" x14ac:dyDescent="0.15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 spans="1:10" x14ac:dyDescent="0.15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 spans="1:10" x14ac:dyDescent="0.1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 spans="1:10" x14ac:dyDescent="0.15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 spans="1:10" x14ac:dyDescent="0.15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 spans="1:10" x14ac:dyDescent="0.15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 spans="1:10" x14ac:dyDescent="0.15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 spans="1:10" x14ac:dyDescent="0.15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 spans="1:10" x14ac:dyDescent="0.15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 spans="1:10" x14ac:dyDescent="0.15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 spans="1:10" x14ac:dyDescent="0.15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 spans="1:10" x14ac:dyDescent="0.15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 spans="1:10" x14ac:dyDescent="0.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 spans="1:10" x14ac:dyDescent="0.15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 spans="1:10" x14ac:dyDescent="0.15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 spans="1:10" x14ac:dyDescent="0.15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 spans="1:10" x14ac:dyDescent="0.15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 spans="1:10" x14ac:dyDescent="0.15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 spans="1:10" x14ac:dyDescent="0.15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 spans="1:10" x14ac:dyDescent="0.15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 spans="1:10" x14ac:dyDescent="0.15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 spans="1:10" x14ac:dyDescent="0.15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 spans="1:10" x14ac:dyDescent="0.1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 spans="1:10" x14ac:dyDescent="0.15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 spans="1:10" x14ac:dyDescent="0.15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 spans="1:10" x14ac:dyDescent="0.15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 spans="1:10" x14ac:dyDescent="0.15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 spans="1:10" x14ac:dyDescent="0.15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 spans="1:10" x14ac:dyDescent="0.15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 spans="1:10" x14ac:dyDescent="0.15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 spans="1:10" x14ac:dyDescent="0.15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 spans="1:10" x14ac:dyDescent="0.15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 spans="1:10" x14ac:dyDescent="0.1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 spans="1:10" x14ac:dyDescent="0.15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 spans="1:10" x14ac:dyDescent="0.15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 spans="1:10" x14ac:dyDescent="0.15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 spans="1:10" x14ac:dyDescent="0.15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 spans="1:10" x14ac:dyDescent="0.15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 spans="1:10" x14ac:dyDescent="0.15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 spans="1:10" x14ac:dyDescent="0.15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 spans="1:10" x14ac:dyDescent="0.15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 spans="1:10" x14ac:dyDescent="0.15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 spans="1:10" x14ac:dyDescent="0.1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 spans="1:10" x14ac:dyDescent="0.15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 spans="1:10" x14ac:dyDescent="0.15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 spans="1:10" x14ac:dyDescent="0.15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 spans="1:10" x14ac:dyDescent="0.15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 spans="1:10" x14ac:dyDescent="0.15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 spans="1:10" x14ac:dyDescent="0.15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 spans="1:10" x14ac:dyDescent="0.15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 spans="1:10" x14ac:dyDescent="0.15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 spans="1:10" x14ac:dyDescent="0.15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 spans="1:10" x14ac:dyDescent="0.1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 spans="1:10" x14ac:dyDescent="0.15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 spans="1:10" x14ac:dyDescent="0.15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 spans="1:10" x14ac:dyDescent="0.15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 spans="1:10" x14ac:dyDescent="0.15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 spans="1:10" x14ac:dyDescent="0.15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 spans="1:10" x14ac:dyDescent="0.15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 spans="1:10" x14ac:dyDescent="0.15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 spans="1:10" x14ac:dyDescent="0.15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 spans="1:10" x14ac:dyDescent="0.15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 spans="1:10" x14ac:dyDescent="0.1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 spans="1:10" x14ac:dyDescent="0.15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 spans="1:10" x14ac:dyDescent="0.15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 spans="1:10" x14ac:dyDescent="0.15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 spans="1:10" x14ac:dyDescent="0.15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 spans="1:10" x14ac:dyDescent="0.15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 spans="1:10" x14ac:dyDescent="0.15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 spans="1:10" x14ac:dyDescent="0.15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 spans="1:10" x14ac:dyDescent="0.15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 spans="1:10" x14ac:dyDescent="0.15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 spans="1:10" x14ac:dyDescent="0.1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 spans="1:10" x14ac:dyDescent="0.15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 spans="1:10" x14ac:dyDescent="0.15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 spans="1:10" x14ac:dyDescent="0.15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 spans="1:10" x14ac:dyDescent="0.15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 spans="1:10" x14ac:dyDescent="0.15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 spans="1:10" x14ac:dyDescent="0.15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 spans="1:10" x14ac:dyDescent="0.15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 spans="1:10" x14ac:dyDescent="0.15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 spans="1:10" x14ac:dyDescent="0.15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 spans="1:10" x14ac:dyDescent="0.1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 spans="1:10" x14ac:dyDescent="0.15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 spans="1:10" x14ac:dyDescent="0.15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 spans="1:10" x14ac:dyDescent="0.15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 spans="1:10" x14ac:dyDescent="0.15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 spans="1:10" x14ac:dyDescent="0.15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 spans="1:10" x14ac:dyDescent="0.15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 spans="1:10" x14ac:dyDescent="0.15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 spans="1:10" x14ac:dyDescent="0.15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 spans="1:10" x14ac:dyDescent="0.15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 spans="1:10" x14ac:dyDescent="0.1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 spans="1:10" x14ac:dyDescent="0.15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 spans="1:10" x14ac:dyDescent="0.15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 spans="1:10" x14ac:dyDescent="0.15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 spans="1:10" x14ac:dyDescent="0.15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 spans="1:10" x14ac:dyDescent="0.15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 spans="1:10" x14ac:dyDescent="0.15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 spans="1:10" x14ac:dyDescent="0.15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 spans="1:10" x14ac:dyDescent="0.15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 spans="1:10" x14ac:dyDescent="0.15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 spans="1:10" x14ac:dyDescent="0.1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 spans="1:10" x14ac:dyDescent="0.15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 spans="1:10" x14ac:dyDescent="0.15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 spans="1:10" x14ac:dyDescent="0.15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 spans="1:10" x14ac:dyDescent="0.15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 spans="1:10" x14ac:dyDescent="0.15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 spans="1:10" x14ac:dyDescent="0.15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 spans="1:10" x14ac:dyDescent="0.15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 spans="1:10" x14ac:dyDescent="0.15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 spans="1:10" x14ac:dyDescent="0.15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 spans="1:10" x14ac:dyDescent="0.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 spans="1:10" x14ac:dyDescent="0.15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 spans="1:10" x14ac:dyDescent="0.15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 spans="1:10" x14ac:dyDescent="0.15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 spans="1:10" x14ac:dyDescent="0.15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 spans="1:10" x14ac:dyDescent="0.15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 spans="1:10" x14ac:dyDescent="0.15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 spans="1:10" x14ac:dyDescent="0.15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 spans="1:10" x14ac:dyDescent="0.15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 spans="1:10" x14ac:dyDescent="0.15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 spans="1:10" x14ac:dyDescent="0.1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 spans="1:10" x14ac:dyDescent="0.15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 spans="1:10" x14ac:dyDescent="0.15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 spans="1:10" x14ac:dyDescent="0.15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 spans="1:10" x14ac:dyDescent="0.15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 spans="1:10" x14ac:dyDescent="0.15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 spans="1:10" x14ac:dyDescent="0.15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 spans="1:10" x14ac:dyDescent="0.15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 spans="1:10" x14ac:dyDescent="0.15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 spans="1:10" x14ac:dyDescent="0.15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 spans="1:10" x14ac:dyDescent="0.1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 spans="1:10" x14ac:dyDescent="0.15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 spans="1:10" x14ac:dyDescent="0.15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 spans="1:10" x14ac:dyDescent="0.15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 spans="1:10" x14ac:dyDescent="0.15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 spans="1:10" x14ac:dyDescent="0.15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 spans="1:10" x14ac:dyDescent="0.15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 spans="1:10" x14ac:dyDescent="0.15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 spans="1:10" x14ac:dyDescent="0.15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 spans="1:10" x14ac:dyDescent="0.15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 spans="1:10" x14ac:dyDescent="0.1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 spans="1:10" x14ac:dyDescent="0.15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 spans="1:10" x14ac:dyDescent="0.15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 spans="1:10" x14ac:dyDescent="0.15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 spans="1:10" x14ac:dyDescent="0.15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 spans="1:10" x14ac:dyDescent="0.1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15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 spans="1:10" x14ac:dyDescent="0.15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 spans="1:10" x14ac:dyDescent="0.15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 spans="1:10" x14ac:dyDescent="0.15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 spans="1:10" x14ac:dyDescent="0.1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 spans="1:10" x14ac:dyDescent="0.15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 spans="1:10" x14ac:dyDescent="0.15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 spans="1:10" x14ac:dyDescent="0.15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 spans="1:10" x14ac:dyDescent="0.15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 spans="1:10" x14ac:dyDescent="0.15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 spans="1:10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 spans="1:10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 spans="1:10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 spans="1:10" x14ac:dyDescent="0.15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 spans="1:10" x14ac:dyDescent="0.1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 spans="1:10" x14ac:dyDescent="0.15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 spans="1:10" x14ac:dyDescent="0.15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 spans="1:10" x14ac:dyDescent="0.15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 spans="1:10" x14ac:dyDescent="0.15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 spans="1:10" x14ac:dyDescent="0.15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 spans="1:10" x14ac:dyDescent="0.15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 spans="1:10" x14ac:dyDescent="0.15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 spans="1:10" x14ac:dyDescent="0.15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 spans="1:10" x14ac:dyDescent="0.15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 spans="1:10" x14ac:dyDescent="0.1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 spans="1:10" x14ac:dyDescent="0.15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 spans="1:10" x14ac:dyDescent="0.15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 spans="1:10" x14ac:dyDescent="0.15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 spans="1:10" x14ac:dyDescent="0.15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 spans="1:10" x14ac:dyDescent="0.15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 spans="1:10" x14ac:dyDescent="0.15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 spans="1:10" x14ac:dyDescent="0.15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 spans="1:10" x14ac:dyDescent="0.15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 spans="1:10" x14ac:dyDescent="0.15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 spans="1:10" x14ac:dyDescent="0.1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 spans="1:10" x14ac:dyDescent="0.15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 spans="1:10" x14ac:dyDescent="0.15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 spans="1:10" x14ac:dyDescent="0.15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 spans="1:10" x14ac:dyDescent="0.15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 spans="1:10" x14ac:dyDescent="0.15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 spans="1:10" x14ac:dyDescent="0.15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 spans="1:10" x14ac:dyDescent="0.15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 spans="1:10" x14ac:dyDescent="0.15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 spans="1:10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 spans="1:10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 spans="1:10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 spans="1:10" x14ac:dyDescent="0.15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 spans="1:10" x14ac:dyDescent="0.15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 spans="1:10" x14ac:dyDescent="0.15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 spans="1:10" x14ac:dyDescent="0.15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 spans="1:10" x14ac:dyDescent="0.15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 spans="1:10" x14ac:dyDescent="0.15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 spans="1:10" x14ac:dyDescent="0.15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 spans="1:10" x14ac:dyDescent="0.15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 spans="1:10" x14ac:dyDescent="0.1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 spans="1:10" x14ac:dyDescent="0.15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 spans="1:10" x14ac:dyDescent="0.15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 spans="1:10" x14ac:dyDescent="0.15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 spans="1:10" x14ac:dyDescent="0.15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 spans="1:10" x14ac:dyDescent="0.15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 spans="1:10" x14ac:dyDescent="0.15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 spans="1:10" x14ac:dyDescent="0.15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 spans="1:10" x14ac:dyDescent="0.15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 spans="1:10" x14ac:dyDescent="0.15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 spans="1:10" x14ac:dyDescent="0.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 spans="1:10" x14ac:dyDescent="0.15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 spans="1:10" x14ac:dyDescent="0.15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 spans="1:10" x14ac:dyDescent="0.15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 spans="1:10" x14ac:dyDescent="0.15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 spans="1:10" x14ac:dyDescent="0.15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 spans="1:10" x14ac:dyDescent="0.15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 spans="1:10" x14ac:dyDescent="0.15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 spans="1:10" x14ac:dyDescent="0.15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 spans="1:10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 spans="1:10" x14ac:dyDescent="0.1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 spans="1:10" x14ac:dyDescent="0.15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 spans="1:10" x14ac:dyDescent="0.15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 spans="1:10" x14ac:dyDescent="0.15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 spans="1:10" x14ac:dyDescent="0.15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 spans="1:10" x14ac:dyDescent="0.15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 spans="1:10" x14ac:dyDescent="0.15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 spans="1:10" x14ac:dyDescent="0.15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 spans="1:10" x14ac:dyDescent="0.15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 spans="1:10" x14ac:dyDescent="0.15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 spans="1:10" x14ac:dyDescent="0.1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 spans="1:10" x14ac:dyDescent="0.15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 spans="1:10" x14ac:dyDescent="0.15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 spans="1:10" x14ac:dyDescent="0.15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 spans="1:10" x14ac:dyDescent="0.15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 spans="1:10" x14ac:dyDescent="0.15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 spans="1:10" x14ac:dyDescent="0.15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 spans="1:10" x14ac:dyDescent="0.15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 spans="1:10" x14ac:dyDescent="0.15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 spans="1:10" x14ac:dyDescent="0.15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 spans="1:10" x14ac:dyDescent="0.1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 spans="1:10" x14ac:dyDescent="0.15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 spans="1:10" x14ac:dyDescent="0.15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 spans="1:10" x14ac:dyDescent="0.15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 spans="1:10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 spans="1:10" x14ac:dyDescent="0.15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 spans="1:10" x14ac:dyDescent="0.15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 spans="1:10" x14ac:dyDescent="0.15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 spans="1:10" x14ac:dyDescent="0.15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 spans="1:10" x14ac:dyDescent="0.15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 spans="1:10" x14ac:dyDescent="0.1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 spans="1:10" x14ac:dyDescent="0.15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 spans="1:10" x14ac:dyDescent="0.15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 spans="1:10" x14ac:dyDescent="0.15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 spans="1:10" x14ac:dyDescent="0.15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 spans="1:10" x14ac:dyDescent="0.15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 spans="1:10" x14ac:dyDescent="0.15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 spans="1:10" x14ac:dyDescent="0.15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 spans="1:10" x14ac:dyDescent="0.15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 spans="1:10" x14ac:dyDescent="0.15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 spans="1:10" x14ac:dyDescent="0.1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 spans="1:10" x14ac:dyDescent="0.15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 spans="1:10" x14ac:dyDescent="0.15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 spans="1:10" x14ac:dyDescent="0.15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 spans="1:10" x14ac:dyDescent="0.15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 spans="1:10" x14ac:dyDescent="0.15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 spans="1:10" x14ac:dyDescent="0.15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 spans="1:10" x14ac:dyDescent="0.15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 spans="1:10" x14ac:dyDescent="0.15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 spans="1:10" x14ac:dyDescent="0.15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 spans="1:10" x14ac:dyDescent="0.1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 spans="1:10" x14ac:dyDescent="0.15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 spans="1:10" x14ac:dyDescent="0.15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 spans="1:10" x14ac:dyDescent="0.15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 spans="1:10" x14ac:dyDescent="0.15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 spans="1:10" x14ac:dyDescent="0.15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 spans="1:10" x14ac:dyDescent="0.15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 spans="1:10" x14ac:dyDescent="0.15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 spans="1:10" x14ac:dyDescent="0.15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 spans="1:10" x14ac:dyDescent="0.15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 spans="1:10" x14ac:dyDescent="0.1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 spans="1:10" x14ac:dyDescent="0.15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 spans="1:10" x14ac:dyDescent="0.15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 spans="1:10" x14ac:dyDescent="0.15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 spans="1:10" x14ac:dyDescent="0.15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 spans="1:10" x14ac:dyDescent="0.15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 spans="1:10" x14ac:dyDescent="0.15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 spans="1:10" x14ac:dyDescent="0.15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 spans="1:10" x14ac:dyDescent="0.15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 spans="1:10" x14ac:dyDescent="0.15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 spans="1:10" x14ac:dyDescent="0.1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 spans="1:10" x14ac:dyDescent="0.15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O89"/>
  <sheetViews>
    <sheetView zoomScale="65" zoomScaleNormal="65" workbookViewId="0">
      <pane ySplit="1" topLeftCell="A47" activePane="bottomLeft" state="frozen"/>
      <selection activeCell="I1" sqref="I1"/>
      <selection pane="bottomLeft" activeCell="F1" sqref="F1"/>
    </sheetView>
  </sheetViews>
  <sheetFormatPr baseColWidth="10" defaultColWidth="8.83203125" defaultRowHeight="14" x14ac:dyDescent="0.15"/>
  <cols>
    <col min="1" max="1" width="12" bestFit="1" customWidth="1"/>
    <col min="2" max="2" width="7" style="2" bestFit="1" customWidth="1"/>
    <col min="3" max="3" width="11" style="2" bestFit="1" customWidth="1"/>
    <col min="4" max="4" width="62.5" customWidth="1"/>
    <col min="5" max="5" width="9" style="2"/>
    <col min="6" max="6" width="22.5" bestFit="1" customWidth="1"/>
    <col min="7" max="7" width="14.5" bestFit="1" customWidth="1"/>
    <col min="8" max="8" width="43.33203125" bestFit="1" customWidth="1"/>
    <col min="11" max="11" width="14.1640625" customWidth="1"/>
  </cols>
  <sheetData>
    <row r="1" spans="1:15" x14ac:dyDescent="0.15">
      <c r="A1" s="3" t="s">
        <v>5</v>
      </c>
      <c r="B1" s="3" t="s">
        <v>6</v>
      </c>
      <c r="C1" s="3" t="s">
        <v>57</v>
      </c>
      <c r="D1" s="3" t="s">
        <v>7</v>
      </c>
      <c r="E1" s="3" t="s">
        <v>8</v>
      </c>
      <c r="F1" s="3" t="s">
        <v>9</v>
      </c>
      <c r="G1" s="3" t="s">
        <v>58</v>
      </c>
      <c r="H1" s="3" t="s">
        <v>242</v>
      </c>
      <c r="I1" s="3"/>
      <c r="J1" s="3"/>
      <c r="K1" s="3"/>
      <c r="L1" s="3"/>
      <c r="M1" s="3"/>
      <c r="N1" s="3"/>
      <c r="O1" s="3"/>
    </row>
    <row r="2" spans="1:15" x14ac:dyDescent="0.15">
      <c r="A2" t="s">
        <v>10</v>
      </c>
      <c r="B2">
        <v>100</v>
      </c>
      <c r="C2" t="s">
        <v>62</v>
      </c>
      <c r="D2" t="s">
        <v>11</v>
      </c>
      <c r="E2" t="s">
        <v>12</v>
      </c>
      <c r="F2" t="s">
        <v>3</v>
      </c>
      <c r="G2" t="s">
        <v>10</v>
      </c>
    </row>
    <row r="3" spans="1:15" x14ac:dyDescent="0.15">
      <c r="A3" t="s">
        <v>10</v>
      </c>
      <c r="B3">
        <v>101</v>
      </c>
      <c r="C3" t="s">
        <v>63</v>
      </c>
      <c r="D3" t="s">
        <v>13</v>
      </c>
      <c r="E3" t="s">
        <v>12</v>
      </c>
      <c r="F3" t="s">
        <v>3</v>
      </c>
      <c r="G3" t="s">
        <v>10</v>
      </c>
    </row>
    <row r="4" spans="1:15" x14ac:dyDescent="0.15">
      <c r="A4" t="s">
        <v>10</v>
      </c>
      <c r="B4">
        <v>102</v>
      </c>
      <c r="C4" t="s">
        <v>64</v>
      </c>
      <c r="D4" t="s">
        <v>14</v>
      </c>
      <c r="E4" t="s">
        <v>12</v>
      </c>
      <c r="F4" t="s">
        <v>3</v>
      </c>
      <c r="G4" t="s">
        <v>10</v>
      </c>
    </row>
    <row r="5" spans="1:15" x14ac:dyDescent="0.15">
      <c r="A5" t="s">
        <v>10</v>
      </c>
      <c r="B5">
        <v>103</v>
      </c>
      <c r="C5" t="s">
        <v>65</v>
      </c>
      <c r="D5" t="s">
        <v>339</v>
      </c>
      <c r="E5" t="s">
        <v>12</v>
      </c>
      <c r="F5" t="s">
        <v>3</v>
      </c>
      <c r="G5" t="s">
        <v>10</v>
      </c>
    </row>
    <row r="6" spans="1:15" x14ac:dyDescent="0.15">
      <c r="A6" t="s">
        <v>10</v>
      </c>
      <c r="B6">
        <v>104</v>
      </c>
      <c r="C6" t="s">
        <v>66</v>
      </c>
      <c r="D6" t="s">
        <v>337</v>
      </c>
      <c r="E6" t="s">
        <v>12</v>
      </c>
      <c r="F6" t="s">
        <v>3</v>
      </c>
      <c r="G6" t="s">
        <v>244</v>
      </c>
      <c r="H6" t="s">
        <v>235</v>
      </c>
    </row>
    <row r="7" spans="1:15" x14ac:dyDescent="0.15">
      <c r="A7" t="s">
        <v>35</v>
      </c>
      <c r="B7">
        <v>105</v>
      </c>
      <c r="C7" t="s">
        <v>67</v>
      </c>
      <c r="D7" t="s">
        <v>16</v>
      </c>
      <c r="E7" t="s">
        <v>12</v>
      </c>
      <c r="F7" t="s">
        <v>3</v>
      </c>
      <c r="G7" t="s">
        <v>35</v>
      </c>
      <c r="H7" t="s">
        <v>236</v>
      </c>
    </row>
    <row r="8" spans="1:15" x14ac:dyDescent="0.15">
      <c r="A8" t="s">
        <v>10</v>
      </c>
      <c r="B8">
        <v>106</v>
      </c>
      <c r="C8" t="s">
        <v>347</v>
      </c>
      <c r="D8" t="s">
        <v>338</v>
      </c>
      <c r="E8" t="s">
        <v>12</v>
      </c>
      <c r="F8" t="s">
        <v>3</v>
      </c>
      <c r="G8" t="s">
        <v>244</v>
      </c>
      <c r="H8" t="s">
        <v>235</v>
      </c>
    </row>
    <row r="9" spans="1:15" x14ac:dyDescent="0.15">
      <c r="A9" t="s">
        <v>10</v>
      </c>
      <c r="B9">
        <v>110</v>
      </c>
      <c r="C9" t="s">
        <v>68</v>
      </c>
      <c r="D9" t="s">
        <v>17</v>
      </c>
      <c r="E9" t="s">
        <v>12</v>
      </c>
      <c r="F9" t="s">
        <v>3</v>
      </c>
      <c r="G9" t="s">
        <v>244</v>
      </c>
      <c r="H9" t="s">
        <v>235</v>
      </c>
    </row>
    <row r="10" spans="1:15" x14ac:dyDescent="0.15">
      <c r="A10" t="s">
        <v>10</v>
      </c>
      <c r="B10">
        <v>120</v>
      </c>
      <c r="C10" t="s">
        <v>69</v>
      </c>
      <c r="D10" t="s">
        <v>18</v>
      </c>
      <c r="E10" t="s">
        <v>12</v>
      </c>
      <c r="F10" t="s">
        <v>3</v>
      </c>
      <c r="G10" t="s">
        <v>10</v>
      </c>
    </row>
    <row r="11" spans="1:15" x14ac:dyDescent="0.15">
      <c r="A11" t="s">
        <v>10</v>
      </c>
      <c r="B11">
        <v>121</v>
      </c>
      <c r="C11" t="s">
        <v>70</v>
      </c>
      <c r="D11" t="s">
        <v>19</v>
      </c>
      <c r="E11" t="s">
        <v>12</v>
      </c>
      <c r="F11" t="s">
        <v>3</v>
      </c>
      <c r="G11" t="s">
        <v>10</v>
      </c>
    </row>
    <row r="12" spans="1:15" x14ac:dyDescent="0.15">
      <c r="A12" t="s">
        <v>10</v>
      </c>
      <c r="B12">
        <v>130</v>
      </c>
      <c r="C12" t="s">
        <v>71</v>
      </c>
      <c r="D12" t="s">
        <v>20</v>
      </c>
      <c r="E12" t="s">
        <v>12</v>
      </c>
      <c r="F12" t="s">
        <v>21</v>
      </c>
      <c r="G12" t="s">
        <v>10</v>
      </c>
    </row>
    <row r="13" spans="1:15" x14ac:dyDescent="0.15">
      <c r="A13" t="s">
        <v>10</v>
      </c>
      <c r="B13">
        <v>131</v>
      </c>
      <c r="C13" t="s">
        <v>72</v>
      </c>
      <c r="D13" t="s">
        <v>22</v>
      </c>
      <c r="E13" t="s">
        <v>12</v>
      </c>
      <c r="F13" t="s">
        <v>21</v>
      </c>
      <c r="G13" t="s">
        <v>10</v>
      </c>
    </row>
    <row r="14" spans="1:15" x14ac:dyDescent="0.15">
      <c r="A14" t="s">
        <v>10</v>
      </c>
      <c r="B14">
        <v>132</v>
      </c>
      <c r="C14" t="s">
        <v>73</v>
      </c>
      <c r="D14" t="s">
        <v>23</v>
      </c>
      <c r="E14" t="s">
        <v>12</v>
      </c>
      <c r="F14" t="s">
        <v>21</v>
      </c>
      <c r="G14" t="s">
        <v>10</v>
      </c>
    </row>
    <row r="15" spans="1:15" x14ac:dyDescent="0.15">
      <c r="A15" t="s">
        <v>10</v>
      </c>
      <c r="B15">
        <v>133</v>
      </c>
      <c r="C15" t="s">
        <v>74</v>
      </c>
      <c r="D15" t="s">
        <v>24</v>
      </c>
      <c r="E15" t="s">
        <v>12</v>
      </c>
      <c r="F15" t="s">
        <v>21</v>
      </c>
      <c r="G15" t="s">
        <v>10</v>
      </c>
    </row>
    <row r="16" spans="1:15" x14ac:dyDescent="0.15">
      <c r="A16" t="s">
        <v>10</v>
      </c>
      <c r="B16">
        <v>134</v>
      </c>
      <c r="C16" t="s">
        <v>348</v>
      </c>
      <c r="D16" t="s">
        <v>340</v>
      </c>
      <c r="E16" t="s">
        <v>12</v>
      </c>
      <c r="F16" t="s">
        <v>21</v>
      </c>
      <c r="G16" t="s">
        <v>244</v>
      </c>
      <c r="H16" t="s">
        <v>235</v>
      </c>
    </row>
    <row r="17" spans="1:8" x14ac:dyDescent="0.15">
      <c r="A17" t="s">
        <v>10</v>
      </c>
      <c r="B17">
        <v>135</v>
      </c>
      <c r="C17" t="s">
        <v>349</v>
      </c>
      <c r="D17" t="s">
        <v>341</v>
      </c>
      <c r="E17" t="s">
        <v>12</v>
      </c>
      <c r="F17" t="s">
        <v>21</v>
      </c>
      <c r="G17" t="s">
        <v>244</v>
      </c>
      <c r="H17" t="s">
        <v>235</v>
      </c>
    </row>
    <row r="18" spans="1:8" x14ac:dyDescent="0.15">
      <c r="A18" t="s">
        <v>10</v>
      </c>
      <c r="B18">
        <v>150</v>
      </c>
      <c r="C18" t="s">
        <v>75</v>
      </c>
      <c r="D18" t="s">
        <v>25</v>
      </c>
      <c r="E18" t="s">
        <v>26</v>
      </c>
      <c r="F18" t="s">
        <v>3</v>
      </c>
      <c r="G18" t="s">
        <v>10</v>
      </c>
    </row>
    <row r="19" spans="1:8" x14ac:dyDescent="0.15">
      <c r="A19" t="s">
        <v>10</v>
      </c>
      <c r="B19">
        <v>151</v>
      </c>
      <c r="C19" t="s">
        <v>76</v>
      </c>
      <c r="D19" t="s">
        <v>343</v>
      </c>
      <c r="E19" t="s">
        <v>26</v>
      </c>
      <c r="F19" t="s">
        <v>3</v>
      </c>
      <c r="G19" t="s">
        <v>10</v>
      </c>
    </row>
    <row r="20" spans="1:8" x14ac:dyDescent="0.15">
      <c r="A20" t="s">
        <v>10</v>
      </c>
      <c r="B20">
        <v>152</v>
      </c>
      <c r="C20" t="s">
        <v>77</v>
      </c>
      <c r="D20" t="s">
        <v>342</v>
      </c>
      <c r="E20" t="s">
        <v>26</v>
      </c>
      <c r="F20" t="s">
        <v>3</v>
      </c>
      <c r="G20" t="s">
        <v>10</v>
      </c>
    </row>
    <row r="21" spans="1:8" x14ac:dyDescent="0.15">
      <c r="A21" t="s">
        <v>10</v>
      </c>
      <c r="B21">
        <v>154</v>
      </c>
      <c r="C21" t="s">
        <v>78</v>
      </c>
      <c r="D21" t="s">
        <v>337</v>
      </c>
      <c r="E21" t="s">
        <v>26</v>
      </c>
      <c r="F21" t="s">
        <v>3</v>
      </c>
      <c r="G21" t="s">
        <v>244</v>
      </c>
      <c r="H21" t="s">
        <v>235</v>
      </c>
    </row>
    <row r="22" spans="1:8" x14ac:dyDescent="0.15">
      <c r="A22" t="s">
        <v>35</v>
      </c>
      <c r="B22">
        <v>155</v>
      </c>
      <c r="C22" t="s">
        <v>79</v>
      </c>
      <c r="D22" t="s">
        <v>16</v>
      </c>
      <c r="E22" t="s">
        <v>26</v>
      </c>
      <c r="F22" t="s">
        <v>3</v>
      </c>
      <c r="G22" t="s">
        <v>35</v>
      </c>
      <c r="H22" t="s">
        <v>236</v>
      </c>
    </row>
    <row r="23" spans="1:8" x14ac:dyDescent="0.15">
      <c r="A23" t="s">
        <v>10</v>
      </c>
      <c r="B23">
        <v>156</v>
      </c>
      <c r="C23" t="s">
        <v>350</v>
      </c>
      <c r="D23" t="s">
        <v>338</v>
      </c>
      <c r="E23" t="s">
        <v>26</v>
      </c>
      <c r="F23" t="s">
        <v>3</v>
      </c>
      <c r="G23" t="s">
        <v>244</v>
      </c>
      <c r="H23" t="s">
        <v>235</v>
      </c>
    </row>
    <row r="24" spans="1:8" x14ac:dyDescent="0.15">
      <c r="A24" t="s">
        <v>10</v>
      </c>
      <c r="B24">
        <v>160</v>
      </c>
      <c r="C24" t="s">
        <v>80</v>
      </c>
      <c r="D24" t="s">
        <v>17</v>
      </c>
      <c r="E24" t="s">
        <v>26</v>
      </c>
      <c r="F24" t="s">
        <v>3</v>
      </c>
      <c r="G24" t="s">
        <v>244</v>
      </c>
      <c r="H24" t="s">
        <v>235</v>
      </c>
    </row>
    <row r="25" spans="1:8" x14ac:dyDescent="0.15">
      <c r="A25" t="s">
        <v>10</v>
      </c>
      <c r="B25">
        <v>170</v>
      </c>
      <c r="C25" t="s">
        <v>81</v>
      </c>
      <c r="D25" t="s">
        <v>18</v>
      </c>
      <c r="E25" t="s">
        <v>26</v>
      </c>
      <c r="F25" t="s">
        <v>366</v>
      </c>
      <c r="G25" t="s">
        <v>10</v>
      </c>
    </row>
    <row r="26" spans="1:8" x14ac:dyDescent="0.15">
      <c r="A26" t="s">
        <v>35</v>
      </c>
      <c r="B26">
        <v>190</v>
      </c>
      <c r="C26" t="s">
        <v>351</v>
      </c>
      <c r="D26" t="s">
        <v>344</v>
      </c>
      <c r="E26" t="s">
        <v>12</v>
      </c>
      <c r="F26" t="s">
        <v>366</v>
      </c>
      <c r="G26" t="s">
        <v>35</v>
      </c>
      <c r="H26" t="s">
        <v>236</v>
      </c>
    </row>
    <row r="27" spans="1:8" x14ac:dyDescent="0.15">
      <c r="A27" t="s">
        <v>35</v>
      </c>
      <c r="B27">
        <v>192</v>
      </c>
      <c r="C27" t="s">
        <v>352</v>
      </c>
      <c r="D27" t="s">
        <v>344</v>
      </c>
      <c r="E27" t="s">
        <v>26</v>
      </c>
      <c r="F27" t="s">
        <v>3</v>
      </c>
      <c r="G27" t="s">
        <v>35</v>
      </c>
      <c r="H27" t="s">
        <v>236</v>
      </c>
    </row>
    <row r="28" spans="1:8" x14ac:dyDescent="0.15">
      <c r="A28" t="s">
        <v>28</v>
      </c>
      <c r="B28">
        <v>200</v>
      </c>
      <c r="C28" t="s">
        <v>82</v>
      </c>
      <c r="D28" t="s">
        <v>29</v>
      </c>
      <c r="E28" t="s">
        <v>12</v>
      </c>
      <c r="F28" t="s">
        <v>3</v>
      </c>
      <c r="G28" t="s">
        <v>28</v>
      </c>
    </row>
    <row r="29" spans="1:8" x14ac:dyDescent="0.15">
      <c r="A29" t="s">
        <v>28</v>
      </c>
      <c r="B29">
        <v>201</v>
      </c>
      <c r="C29" t="s">
        <v>83</v>
      </c>
      <c r="D29" t="s">
        <v>30</v>
      </c>
      <c r="E29" t="s">
        <v>12</v>
      </c>
      <c r="F29" t="s">
        <v>3</v>
      </c>
      <c r="G29" t="s">
        <v>28</v>
      </c>
    </row>
    <row r="30" spans="1:8" x14ac:dyDescent="0.15">
      <c r="A30" t="s">
        <v>28</v>
      </c>
      <c r="B30">
        <v>203</v>
      </c>
      <c r="C30" t="s">
        <v>84</v>
      </c>
      <c r="D30" t="s">
        <v>31</v>
      </c>
      <c r="E30" t="s">
        <v>12</v>
      </c>
      <c r="F30" t="s">
        <v>3</v>
      </c>
      <c r="G30" t="s">
        <v>28</v>
      </c>
    </row>
    <row r="31" spans="1:8" x14ac:dyDescent="0.15">
      <c r="A31" t="s">
        <v>28</v>
      </c>
      <c r="B31">
        <v>204</v>
      </c>
      <c r="C31" t="s">
        <v>353</v>
      </c>
      <c r="D31" t="s">
        <v>345</v>
      </c>
      <c r="E31" t="s">
        <v>12</v>
      </c>
      <c r="F31" t="s">
        <v>3</v>
      </c>
      <c r="G31" t="s">
        <v>28</v>
      </c>
    </row>
    <row r="32" spans="1:8" x14ac:dyDescent="0.15">
      <c r="A32" t="s">
        <v>28</v>
      </c>
      <c r="B32">
        <v>205</v>
      </c>
      <c r="C32" t="s">
        <v>354</v>
      </c>
      <c r="D32" t="s">
        <v>237</v>
      </c>
      <c r="E32" t="s">
        <v>12</v>
      </c>
      <c r="F32" t="s">
        <v>3</v>
      </c>
      <c r="G32" t="s">
        <v>28</v>
      </c>
    </row>
    <row r="33" spans="1:8" x14ac:dyDescent="0.15">
      <c r="A33" t="s">
        <v>28</v>
      </c>
      <c r="B33">
        <v>206</v>
      </c>
      <c r="C33" t="s">
        <v>355</v>
      </c>
      <c r="D33" t="s">
        <v>345</v>
      </c>
      <c r="E33" t="s">
        <v>12</v>
      </c>
      <c r="F33" t="s">
        <v>3</v>
      </c>
      <c r="G33" t="s">
        <v>28</v>
      </c>
    </row>
    <row r="34" spans="1:8" x14ac:dyDescent="0.15">
      <c r="A34" t="s">
        <v>28</v>
      </c>
      <c r="B34">
        <v>207</v>
      </c>
      <c r="C34" t="s">
        <v>376</v>
      </c>
      <c r="D34" t="s">
        <v>237</v>
      </c>
      <c r="E34" t="s">
        <v>12</v>
      </c>
      <c r="F34" t="s">
        <v>3</v>
      </c>
      <c r="G34" t="s">
        <v>28</v>
      </c>
    </row>
    <row r="35" spans="1:8" x14ac:dyDescent="0.15">
      <c r="A35" t="s">
        <v>28</v>
      </c>
      <c r="B35">
        <v>208</v>
      </c>
      <c r="C35" t="s">
        <v>377</v>
      </c>
      <c r="D35" t="s">
        <v>345</v>
      </c>
      <c r="E35" t="s">
        <v>12</v>
      </c>
      <c r="F35" t="s">
        <v>3</v>
      </c>
      <c r="G35" t="s">
        <v>28</v>
      </c>
    </row>
    <row r="36" spans="1:8" x14ac:dyDescent="0.15">
      <c r="A36" t="s">
        <v>28</v>
      </c>
      <c r="B36">
        <v>210</v>
      </c>
      <c r="C36" t="s">
        <v>85</v>
      </c>
      <c r="D36" t="s">
        <v>32</v>
      </c>
      <c r="E36" t="s">
        <v>12</v>
      </c>
      <c r="F36" t="s">
        <v>3</v>
      </c>
      <c r="G36" t="s">
        <v>244</v>
      </c>
      <c r="H36" t="s">
        <v>235</v>
      </c>
    </row>
    <row r="37" spans="1:8" x14ac:dyDescent="0.15">
      <c r="A37" t="s">
        <v>28</v>
      </c>
      <c r="B37">
        <v>250</v>
      </c>
      <c r="C37" t="s">
        <v>86</v>
      </c>
      <c r="D37" t="s">
        <v>29</v>
      </c>
      <c r="E37" t="s">
        <v>26</v>
      </c>
      <c r="F37" t="s">
        <v>3</v>
      </c>
      <c r="G37" t="s">
        <v>28</v>
      </c>
    </row>
    <row r="38" spans="1:8" x14ac:dyDescent="0.15">
      <c r="A38" t="s">
        <v>28</v>
      </c>
      <c r="B38">
        <v>251</v>
      </c>
      <c r="C38" t="s">
        <v>87</v>
      </c>
      <c r="D38" t="s">
        <v>30</v>
      </c>
      <c r="E38" t="s">
        <v>26</v>
      </c>
      <c r="F38" t="s">
        <v>3</v>
      </c>
      <c r="G38" t="s">
        <v>28</v>
      </c>
    </row>
    <row r="39" spans="1:8" x14ac:dyDescent="0.15">
      <c r="A39" t="s">
        <v>28</v>
      </c>
      <c r="B39">
        <v>252</v>
      </c>
      <c r="C39" t="s">
        <v>88</v>
      </c>
      <c r="D39" t="s">
        <v>33</v>
      </c>
      <c r="E39" t="s">
        <v>26</v>
      </c>
      <c r="F39" t="s">
        <v>3</v>
      </c>
      <c r="G39" t="s">
        <v>28</v>
      </c>
    </row>
    <row r="40" spans="1:8" x14ac:dyDescent="0.15">
      <c r="A40" t="s">
        <v>28</v>
      </c>
      <c r="B40">
        <v>253</v>
      </c>
      <c r="C40" t="s">
        <v>89</v>
      </c>
      <c r="D40" t="s">
        <v>31</v>
      </c>
      <c r="E40" t="s">
        <v>26</v>
      </c>
      <c r="F40" t="s">
        <v>3</v>
      </c>
      <c r="G40" t="s">
        <v>28</v>
      </c>
    </row>
    <row r="41" spans="1:8" x14ac:dyDescent="0.15">
      <c r="A41" t="s">
        <v>28</v>
      </c>
      <c r="B41">
        <v>254</v>
      </c>
      <c r="C41" t="s">
        <v>356</v>
      </c>
      <c r="D41" t="s">
        <v>345</v>
      </c>
      <c r="E41" t="s">
        <v>26</v>
      </c>
      <c r="F41" t="s">
        <v>3</v>
      </c>
      <c r="G41" t="s">
        <v>28</v>
      </c>
    </row>
    <row r="42" spans="1:8" x14ac:dyDescent="0.15">
      <c r="A42" t="s">
        <v>28</v>
      </c>
      <c r="B42">
        <v>255</v>
      </c>
      <c r="C42" t="s">
        <v>357</v>
      </c>
      <c r="D42" t="s">
        <v>237</v>
      </c>
      <c r="E42" t="s">
        <v>26</v>
      </c>
      <c r="F42" t="s">
        <v>3</v>
      </c>
      <c r="G42" t="s">
        <v>28</v>
      </c>
    </row>
    <row r="43" spans="1:8" x14ac:dyDescent="0.15">
      <c r="A43" t="s">
        <v>28</v>
      </c>
      <c r="B43">
        <v>256</v>
      </c>
      <c r="C43" t="s">
        <v>358</v>
      </c>
      <c r="D43" t="s">
        <v>345</v>
      </c>
      <c r="E43" t="s">
        <v>26</v>
      </c>
      <c r="F43" t="s">
        <v>3</v>
      </c>
      <c r="G43" t="s">
        <v>28</v>
      </c>
    </row>
    <row r="44" spans="1:8" x14ac:dyDescent="0.15">
      <c r="A44" t="s">
        <v>28</v>
      </c>
      <c r="B44">
        <v>257</v>
      </c>
      <c r="C44" t="s">
        <v>378</v>
      </c>
      <c r="D44" t="s">
        <v>237</v>
      </c>
      <c r="E44" t="s">
        <v>26</v>
      </c>
      <c r="F44" t="s">
        <v>3</v>
      </c>
      <c r="G44" t="s">
        <v>28</v>
      </c>
    </row>
    <row r="45" spans="1:8" x14ac:dyDescent="0.15">
      <c r="A45" t="s">
        <v>28</v>
      </c>
      <c r="B45">
        <v>258</v>
      </c>
      <c r="C45" t="s">
        <v>379</v>
      </c>
      <c r="D45" t="s">
        <v>345</v>
      </c>
      <c r="E45" t="s">
        <v>26</v>
      </c>
      <c r="F45" t="s">
        <v>3</v>
      </c>
      <c r="G45" t="s">
        <v>28</v>
      </c>
    </row>
    <row r="46" spans="1:8" x14ac:dyDescent="0.15">
      <c r="A46" t="s">
        <v>28</v>
      </c>
      <c r="B46">
        <v>260</v>
      </c>
      <c r="C46" t="s">
        <v>90</v>
      </c>
      <c r="D46" t="s">
        <v>32</v>
      </c>
      <c r="E46" t="s">
        <v>26</v>
      </c>
      <c r="F46" t="s">
        <v>3</v>
      </c>
      <c r="G46" t="s">
        <v>244</v>
      </c>
      <c r="H46" t="s">
        <v>235</v>
      </c>
    </row>
    <row r="47" spans="1:8" x14ac:dyDescent="0.15">
      <c r="A47" t="s">
        <v>28</v>
      </c>
      <c r="B47">
        <v>270</v>
      </c>
      <c r="C47" t="s">
        <v>91</v>
      </c>
      <c r="D47" t="s">
        <v>34</v>
      </c>
      <c r="E47" t="s">
        <v>26</v>
      </c>
      <c r="F47" t="s">
        <v>3</v>
      </c>
      <c r="G47" t="s">
        <v>28</v>
      </c>
    </row>
    <row r="48" spans="1:8" x14ac:dyDescent="0.15">
      <c r="A48" t="s">
        <v>35</v>
      </c>
      <c r="B48">
        <v>300</v>
      </c>
      <c r="C48" t="s">
        <v>92</v>
      </c>
      <c r="D48" t="s">
        <v>36</v>
      </c>
      <c r="E48" t="s">
        <v>12</v>
      </c>
      <c r="F48" t="s">
        <v>3</v>
      </c>
      <c r="G48" t="s">
        <v>35</v>
      </c>
      <c r="H48" t="s">
        <v>236</v>
      </c>
    </row>
    <row r="49" spans="1:8" x14ac:dyDescent="0.15">
      <c r="A49" t="s">
        <v>35</v>
      </c>
      <c r="B49">
        <v>302</v>
      </c>
      <c r="C49" t="s">
        <v>94</v>
      </c>
      <c r="D49" t="s">
        <v>238</v>
      </c>
      <c r="E49" t="s">
        <v>12</v>
      </c>
      <c r="F49" t="s">
        <v>3</v>
      </c>
      <c r="G49" t="s">
        <v>35</v>
      </c>
      <c r="H49" t="s">
        <v>236</v>
      </c>
    </row>
    <row r="50" spans="1:8" x14ac:dyDescent="0.15">
      <c r="A50" t="s">
        <v>35</v>
      </c>
      <c r="B50">
        <v>303</v>
      </c>
      <c r="C50" t="s">
        <v>359</v>
      </c>
      <c r="D50" t="s">
        <v>239</v>
      </c>
      <c r="E50" t="s">
        <v>12</v>
      </c>
      <c r="F50" t="s">
        <v>3</v>
      </c>
      <c r="G50" t="s">
        <v>35</v>
      </c>
      <c r="H50" t="s">
        <v>236</v>
      </c>
    </row>
    <row r="51" spans="1:8" x14ac:dyDescent="0.15">
      <c r="A51" t="s">
        <v>35</v>
      </c>
      <c r="B51">
        <v>304</v>
      </c>
      <c r="C51" t="s">
        <v>360</v>
      </c>
      <c r="D51" t="s">
        <v>240</v>
      </c>
      <c r="E51" t="s">
        <v>12</v>
      </c>
      <c r="F51" t="s">
        <v>3</v>
      </c>
      <c r="G51" t="s">
        <v>35</v>
      </c>
      <c r="H51" t="s">
        <v>236</v>
      </c>
    </row>
    <row r="52" spans="1:8" x14ac:dyDescent="0.15">
      <c r="A52" t="s">
        <v>35</v>
      </c>
      <c r="B52">
        <v>305</v>
      </c>
      <c r="C52" t="s">
        <v>367</v>
      </c>
      <c r="D52" t="s">
        <v>238</v>
      </c>
      <c r="E52" t="s">
        <v>12</v>
      </c>
      <c r="F52" t="s">
        <v>3</v>
      </c>
      <c r="G52" t="s">
        <v>35</v>
      </c>
      <c r="H52" t="s">
        <v>236</v>
      </c>
    </row>
    <row r="53" spans="1:8" x14ac:dyDescent="0.15">
      <c r="A53" t="s">
        <v>35</v>
      </c>
      <c r="B53">
        <v>310</v>
      </c>
      <c r="C53" t="s">
        <v>95</v>
      </c>
      <c r="D53" t="s">
        <v>39</v>
      </c>
      <c r="E53" t="s">
        <v>12</v>
      </c>
      <c r="F53" t="s">
        <v>21</v>
      </c>
      <c r="G53" t="s">
        <v>35</v>
      </c>
      <c r="H53" t="s">
        <v>236</v>
      </c>
    </row>
    <row r="54" spans="1:8" x14ac:dyDescent="0.15">
      <c r="A54" t="s">
        <v>35</v>
      </c>
      <c r="B54">
        <v>311</v>
      </c>
      <c r="C54" t="s">
        <v>96</v>
      </c>
      <c r="D54" t="s">
        <v>40</v>
      </c>
      <c r="E54" t="s">
        <v>12</v>
      </c>
      <c r="F54" t="s">
        <v>21</v>
      </c>
      <c r="G54" t="s">
        <v>35</v>
      </c>
      <c r="H54" t="s">
        <v>236</v>
      </c>
    </row>
    <row r="55" spans="1:8" x14ac:dyDescent="0.15">
      <c r="A55" t="s">
        <v>35</v>
      </c>
      <c r="B55">
        <v>312</v>
      </c>
      <c r="C55" t="s">
        <v>97</v>
      </c>
      <c r="D55" t="s">
        <v>41</v>
      </c>
      <c r="E55" t="s">
        <v>12</v>
      </c>
      <c r="F55" t="s">
        <v>21</v>
      </c>
      <c r="G55" t="s">
        <v>35</v>
      </c>
      <c r="H55" t="s">
        <v>236</v>
      </c>
    </row>
    <row r="56" spans="1:8" x14ac:dyDescent="0.15">
      <c r="A56" t="s">
        <v>35</v>
      </c>
      <c r="B56">
        <v>313</v>
      </c>
      <c r="C56" t="s">
        <v>98</v>
      </c>
      <c r="D56" t="s">
        <v>42</v>
      </c>
      <c r="E56" t="s">
        <v>12</v>
      </c>
      <c r="F56" t="s">
        <v>21</v>
      </c>
      <c r="G56" t="s">
        <v>35</v>
      </c>
      <c r="H56" t="s">
        <v>236</v>
      </c>
    </row>
    <row r="57" spans="1:8" x14ac:dyDescent="0.15">
      <c r="A57" t="s">
        <v>35</v>
      </c>
      <c r="B57">
        <v>314</v>
      </c>
      <c r="C57" t="s">
        <v>369</v>
      </c>
      <c r="D57" t="s">
        <v>40</v>
      </c>
      <c r="E57" t="s">
        <v>12</v>
      </c>
      <c r="F57" t="s">
        <v>21</v>
      </c>
      <c r="G57" t="s">
        <v>35</v>
      </c>
      <c r="H57" t="s">
        <v>236</v>
      </c>
    </row>
    <row r="58" spans="1:8" x14ac:dyDescent="0.15">
      <c r="A58" t="s">
        <v>35</v>
      </c>
      <c r="B58">
        <v>315</v>
      </c>
      <c r="C58" t="s">
        <v>370</v>
      </c>
      <c r="D58" t="s">
        <v>42</v>
      </c>
      <c r="E58" t="s">
        <v>12</v>
      </c>
      <c r="F58" t="s">
        <v>21</v>
      </c>
      <c r="G58" t="s">
        <v>35</v>
      </c>
      <c r="H58" t="s">
        <v>236</v>
      </c>
    </row>
    <row r="59" spans="1:8" x14ac:dyDescent="0.15">
      <c r="A59" t="s">
        <v>35</v>
      </c>
      <c r="B59">
        <v>350</v>
      </c>
      <c r="C59" t="s">
        <v>99</v>
      </c>
      <c r="D59" t="s">
        <v>36</v>
      </c>
      <c r="E59" t="s">
        <v>26</v>
      </c>
      <c r="F59" t="s">
        <v>3</v>
      </c>
      <c r="G59" t="s">
        <v>35</v>
      </c>
      <c r="H59" t="s">
        <v>236</v>
      </c>
    </row>
    <row r="60" spans="1:8" x14ac:dyDescent="0.15">
      <c r="A60" t="s">
        <v>35</v>
      </c>
      <c r="B60">
        <v>352</v>
      </c>
      <c r="C60" t="s">
        <v>101</v>
      </c>
      <c r="D60" t="s">
        <v>38</v>
      </c>
      <c r="E60" t="s">
        <v>26</v>
      </c>
      <c r="F60" t="s">
        <v>3</v>
      </c>
      <c r="G60" t="s">
        <v>35</v>
      </c>
      <c r="H60" t="s">
        <v>236</v>
      </c>
    </row>
    <row r="61" spans="1:8" x14ac:dyDescent="0.15">
      <c r="A61" t="s">
        <v>35</v>
      </c>
      <c r="B61">
        <v>353</v>
      </c>
      <c r="C61" t="s">
        <v>361</v>
      </c>
      <c r="D61" t="s">
        <v>239</v>
      </c>
      <c r="E61" t="s">
        <v>26</v>
      </c>
      <c r="F61" t="s">
        <v>3</v>
      </c>
      <c r="G61" t="s">
        <v>35</v>
      </c>
      <c r="H61" t="s">
        <v>236</v>
      </c>
    </row>
    <row r="62" spans="1:8" x14ac:dyDescent="0.15">
      <c r="A62" t="s">
        <v>35</v>
      </c>
      <c r="B62">
        <v>354</v>
      </c>
      <c r="C62" t="s">
        <v>362</v>
      </c>
      <c r="D62" t="s">
        <v>240</v>
      </c>
      <c r="E62" t="s">
        <v>26</v>
      </c>
      <c r="F62" t="s">
        <v>3</v>
      </c>
      <c r="G62" t="s">
        <v>35</v>
      </c>
      <c r="H62" t="s">
        <v>236</v>
      </c>
    </row>
    <row r="63" spans="1:8" x14ac:dyDescent="0.15">
      <c r="A63" t="s">
        <v>35</v>
      </c>
      <c r="B63">
        <v>355</v>
      </c>
      <c r="C63" t="s">
        <v>368</v>
      </c>
      <c r="D63" t="s">
        <v>238</v>
      </c>
      <c r="E63" t="s">
        <v>26</v>
      </c>
      <c r="F63" t="s">
        <v>3</v>
      </c>
      <c r="G63" t="s">
        <v>35</v>
      </c>
      <c r="H63" t="s">
        <v>236</v>
      </c>
    </row>
    <row r="64" spans="1:8" x14ac:dyDescent="0.15">
      <c r="A64" t="s">
        <v>241</v>
      </c>
      <c r="B64">
        <v>400</v>
      </c>
      <c r="C64" t="s">
        <v>102</v>
      </c>
      <c r="D64" t="s">
        <v>43</v>
      </c>
      <c r="E64" t="s">
        <v>12</v>
      </c>
      <c r="F64" t="s">
        <v>3</v>
      </c>
      <c r="G64" t="s">
        <v>252</v>
      </c>
    </row>
    <row r="65" spans="1:8" x14ac:dyDescent="0.15">
      <c r="A65" t="s">
        <v>241</v>
      </c>
      <c r="B65">
        <v>500</v>
      </c>
      <c r="C65" t="s">
        <v>103</v>
      </c>
      <c r="D65" t="s">
        <v>44</v>
      </c>
      <c r="E65" t="s">
        <v>12</v>
      </c>
      <c r="F65" t="s">
        <v>3</v>
      </c>
      <c r="G65" t="s">
        <v>253</v>
      </c>
    </row>
    <row r="66" spans="1:8" x14ac:dyDescent="0.15">
      <c r="A66" t="s">
        <v>10</v>
      </c>
      <c r="B66">
        <v>600</v>
      </c>
      <c r="C66" t="s">
        <v>104</v>
      </c>
      <c r="D66" t="s">
        <v>45</v>
      </c>
      <c r="E66" t="s">
        <v>12</v>
      </c>
      <c r="F66" t="s">
        <v>48</v>
      </c>
      <c r="G66" t="s">
        <v>10</v>
      </c>
    </row>
    <row r="67" spans="1:8" x14ac:dyDescent="0.15">
      <c r="A67" t="s">
        <v>10</v>
      </c>
      <c r="B67">
        <v>601</v>
      </c>
      <c r="C67" t="s">
        <v>105</v>
      </c>
      <c r="D67" t="s">
        <v>46</v>
      </c>
      <c r="E67" t="s">
        <v>12</v>
      </c>
      <c r="F67" t="s">
        <v>48</v>
      </c>
      <c r="G67" t="s">
        <v>10</v>
      </c>
    </row>
    <row r="68" spans="1:8" x14ac:dyDescent="0.15">
      <c r="A68" t="s">
        <v>10</v>
      </c>
      <c r="B68">
        <v>602</v>
      </c>
      <c r="C68" t="s">
        <v>363</v>
      </c>
      <c r="D68" t="s">
        <v>346</v>
      </c>
      <c r="E68" t="s">
        <v>12</v>
      </c>
      <c r="F68" t="s">
        <v>48</v>
      </c>
      <c r="G68" t="s">
        <v>244</v>
      </c>
      <c r="H68" t="s">
        <v>235</v>
      </c>
    </row>
    <row r="69" spans="1:8" x14ac:dyDescent="0.15">
      <c r="A69" t="s">
        <v>10</v>
      </c>
      <c r="B69">
        <v>650</v>
      </c>
      <c r="C69" t="s">
        <v>106</v>
      </c>
      <c r="D69" t="s">
        <v>47</v>
      </c>
      <c r="E69" t="s">
        <v>26</v>
      </c>
      <c r="F69" t="s">
        <v>48</v>
      </c>
      <c r="G69" t="s">
        <v>10</v>
      </c>
    </row>
    <row r="70" spans="1:8" x14ac:dyDescent="0.15">
      <c r="A70" t="s">
        <v>10</v>
      </c>
      <c r="B70">
        <v>652</v>
      </c>
      <c r="C70" t="s">
        <v>364</v>
      </c>
      <c r="D70" t="s">
        <v>346</v>
      </c>
      <c r="E70" t="s">
        <v>26</v>
      </c>
      <c r="F70" t="s">
        <v>48</v>
      </c>
      <c r="G70" t="s">
        <v>244</v>
      </c>
      <c r="H70" t="s">
        <v>235</v>
      </c>
    </row>
    <row r="71" spans="1:8" x14ac:dyDescent="0.15">
      <c r="A71" t="s">
        <v>35</v>
      </c>
      <c r="B71">
        <v>660</v>
      </c>
      <c r="C71" t="s">
        <v>107</v>
      </c>
      <c r="D71" t="s">
        <v>36</v>
      </c>
      <c r="E71" t="s">
        <v>12</v>
      </c>
      <c r="F71" t="s">
        <v>48</v>
      </c>
      <c r="G71" t="s">
        <v>35</v>
      </c>
      <c r="H71" t="s">
        <v>236</v>
      </c>
    </row>
    <row r="72" spans="1:8" x14ac:dyDescent="0.15">
      <c r="A72" t="s">
        <v>35</v>
      </c>
      <c r="B72">
        <v>661</v>
      </c>
      <c r="C72" t="s">
        <v>108</v>
      </c>
      <c r="D72" t="s">
        <v>49</v>
      </c>
      <c r="E72" t="s">
        <v>12</v>
      </c>
      <c r="F72" t="s">
        <v>48</v>
      </c>
      <c r="G72" t="s">
        <v>35</v>
      </c>
      <c r="H72" t="s">
        <v>236</v>
      </c>
    </row>
    <row r="73" spans="1:8" x14ac:dyDescent="0.15">
      <c r="A73" t="s">
        <v>35</v>
      </c>
      <c r="B73">
        <v>662</v>
      </c>
      <c r="C73" t="s">
        <v>371</v>
      </c>
      <c r="D73" t="s">
        <v>49</v>
      </c>
      <c r="E73" t="s">
        <v>26</v>
      </c>
      <c r="F73" t="s">
        <v>48</v>
      </c>
      <c r="G73" t="s">
        <v>35</v>
      </c>
      <c r="H73" t="s">
        <v>236</v>
      </c>
    </row>
    <row r="74" spans="1:8" x14ac:dyDescent="0.15">
      <c r="A74" t="s">
        <v>35</v>
      </c>
      <c r="B74">
        <v>670</v>
      </c>
      <c r="C74" t="s">
        <v>109</v>
      </c>
      <c r="D74" t="s">
        <v>36</v>
      </c>
      <c r="E74" t="s">
        <v>26</v>
      </c>
      <c r="F74" t="s">
        <v>48</v>
      </c>
      <c r="G74" t="s">
        <v>35</v>
      </c>
      <c r="H74" t="s">
        <v>236</v>
      </c>
    </row>
    <row r="75" spans="1:8" x14ac:dyDescent="0.15">
      <c r="A75" t="s">
        <v>35</v>
      </c>
      <c r="B75">
        <v>671</v>
      </c>
      <c r="C75" t="s">
        <v>110</v>
      </c>
      <c r="D75" t="s">
        <v>49</v>
      </c>
      <c r="E75" t="s">
        <v>26</v>
      </c>
      <c r="F75" t="s">
        <v>48</v>
      </c>
      <c r="G75" t="s">
        <v>35</v>
      </c>
      <c r="H75" t="s">
        <v>236</v>
      </c>
    </row>
    <row r="76" spans="1:8" x14ac:dyDescent="0.15">
      <c r="A76" t="s">
        <v>35</v>
      </c>
      <c r="B76">
        <v>672</v>
      </c>
      <c r="C76" t="s">
        <v>372</v>
      </c>
      <c r="D76" t="s">
        <v>49</v>
      </c>
      <c r="E76" t="s">
        <v>12</v>
      </c>
      <c r="F76" t="s">
        <v>48</v>
      </c>
      <c r="G76" t="s">
        <v>35</v>
      </c>
      <c r="H76" t="s">
        <v>236</v>
      </c>
    </row>
    <row r="77" spans="1:8" x14ac:dyDescent="0.15">
      <c r="A77" t="s">
        <v>10</v>
      </c>
      <c r="B77">
        <v>700</v>
      </c>
      <c r="C77" t="s">
        <v>111</v>
      </c>
      <c r="D77" t="s">
        <v>50</v>
      </c>
      <c r="E77" t="s">
        <v>12</v>
      </c>
      <c r="F77" t="s">
        <v>51</v>
      </c>
      <c r="G77" t="s">
        <v>10</v>
      </c>
    </row>
    <row r="78" spans="1:8" x14ac:dyDescent="0.15">
      <c r="A78" t="s">
        <v>10</v>
      </c>
      <c r="B78">
        <v>701</v>
      </c>
      <c r="C78" t="s">
        <v>112</v>
      </c>
      <c r="D78" t="s">
        <v>52</v>
      </c>
      <c r="E78" t="s">
        <v>12</v>
      </c>
      <c r="F78" t="s">
        <v>51</v>
      </c>
      <c r="G78" t="s">
        <v>10</v>
      </c>
    </row>
    <row r="79" spans="1:8" x14ac:dyDescent="0.15">
      <c r="A79" t="s">
        <v>28</v>
      </c>
      <c r="B79">
        <v>702</v>
      </c>
      <c r="C79" t="s">
        <v>113</v>
      </c>
      <c r="D79" t="s">
        <v>53</v>
      </c>
      <c r="E79" t="s">
        <v>12</v>
      </c>
      <c r="F79" t="s">
        <v>51</v>
      </c>
      <c r="G79" t="s">
        <v>28</v>
      </c>
    </row>
    <row r="80" spans="1:8" x14ac:dyDescent="0.15">
      <c r="A80" t="s">
        <v>10</v>
      </c>
      <c r="B80">
        <v>703</v>
      </c>
      <c r="C80" t="s">
        <v>380</v>
      </c>
      <c r="D80" t="s">
        <v>346</v>
      </c>
      <c r="E80" t="s">
        <v>12</v>
      </c>
      <c r="F80" t="s">
        <v>51</v>
      </c>
      <c r="G80" t="s">
        <v>244</v>
      </c>
      <c r="H80" t="s">
        <v>235</v>
      </c>
    </row>
    <row r="81" spans="1:8" x14ac:dyDescent="0.15">
      <c r="A81" t="s">
        <v>10</v>
      </c>
      <c r="B81">
        <v>750</v>
      </c>
      <c r="C81" t="s">
        <v>114</v>
      </c>
      <c r="D81" t="s">
        <v>50</v>
      </c>
      <c r="E81" t="s">
        <v>26</v>
      </c>
      <c r="F81" t="s">
        <v>51</v>
      </c>
      <c r="G81" t="s">
        <v>10</v>
      </c>
    </row>
    <row r="82" spans="1:8" x14ac:dyDescent="0.15">
      <c r="A82" t="s">
        <v>28</v>
      </c>
      <c r="B82">
        <v>751</v>
      </c>
      <c r="C82" t="s">
        <v>115</v>
      </c>
      <c r="D82" t="s">
        <v>53</v>
      </c>
      <c r="E82" t="s">
        <v>26</v>
      </c>
      <c r="F82" t="s">
        <v>51</v>
      </c>
      <c r="G82" t="s">
        <v>28</v>
      </c>
    </row>
    <row r="83" spans="1:8" x14ac:dyDescent="0.15">
      <c r="A83" t="s">
        <v>10</v>
      </c>
      <c r="B83">
        <v>753</v>
      </c>
      <c r="C83" t="s">
        <v>381</v>
      </c>
      <c r="D83" t="s">
        <v>346</v>
      </c>
      <c r="E83" t="s">
        <v>26</v>
      </c>
      <c r="F83" t="s">
        <v>51</v>
      </c>
      <c r="G83" t="s">
        <v>244</v>
      </c>
      <c r="H83" t="s">
        <v>235</v>
      </c>
    </row>
    <row r="84" spans="1:8" x14ac:dyDescent="0.15">
      <c r="A84" t="s">
        <v>35</v>
      </c>
      <c r="B84">
        <v>760</v>
      </c>
      <c r="C84" t="s">
        <v>116</v>
      </c>
      <c r="D84" t="s">
        <v>36</v>
      </c>
      <c r="E84" t="s">
        <v>12</v>
      </c>
      <c r="F84" t="s">
        <v>51</v>
      </c>
      <c r="G84" t="s">
        <v>35</v>
      </c>
      <c r="H84" t="s">
        <v>236</v>
      </c>
    </row>
    <row r="85" spans="1:8" x14ac:dyDescent="0.15">
      <c r="A85" t="s">
        <v>35</v>
      </c>
      <c r="B85">
        <v>761</v>
      </c>
      <c r="C85" t="s">
        <v>117</v>
      </c>
      <c r="D85" t="s">
        <v>49</v>
      </c>
      <c r="E85" t="s">
        <v>12</v>
      </c>
      <c r="F85" t="s">
        <v>51</v>
      </c>
      <c r="G85" t="s">
        <v>35</v>
      </c>
      <c r="H85" t="s">
        <v>236</v>
      </c>
    </row>
    <row r="86" spans="1:8" x14ac:dyDescent="0.15">
      <c r="A86" t="s">
        <v>35</v>
      </c>
      <c r="B86">
        <v>762</v>
      </c>
      <c r="C86" t="s">
        <v>373</v>
      </c>
      <c r="D86" t="s">
        <v>49</v>
      </c>
      <c r="E86" t="s">
        <v>12</v>
      </c>
      <c r="F86" t="s">
        <v>51</v>
      </c>
      <c r="G86" t="s">
        <v>35</v>
      </c>
      <c r="H86" t="s">
        <v>236</v>
      </c>
    </row>
    <row r="87" spans="1:8" x14ac:dyDescent="0.15">
      <c r="A87" t="s">
        <v>35</v>
      </c>
      <c r="B87">
        <v>770</v>
      </c>
      <c r="C87" t="s">
        <v>118</v>
      </c>
      <c r="D87" t="s">
        <v>36</v>
      </c>
      <c r="E87" t="s">
        <v>26</v>
      </c>
      <c r="F87" t="s">
        <v>51</v>
      </c>
      <c r="G87" t="s">
        <v>35</v>
      </c>
      <c r="H87" t="s">
        <v>236</v>
      </c>
    </row>
    <row r="88" spans="1:8" x14ac:dyDescent="0.15">
      <c r="A88" t="s">
        <v>35</v>
      </c>
      <c r="B88">
        <v>771</v>
      </c>
      <c r="C88" t="s">
        <v>119</v>
      </c>
      <c r="D88" t="s">
        <v>49</v>
      </c>
      <c r="E88" t="s">
        <v>26</v>
      </c>
      <c r="F88" t="s">
        <v>51</v>
      </c>
      <c r="G88" t="s">
        <v>35</v>
      </c>
      <c r="H88" t="s">
        <v>236</v>
      </c>
    </row>
    <row r="89" spans="1:8" x14ac:dyDescent="0.15">
      <c r="A89" t="s">
        <v>35</v>
      </c>
      <c r="B89">
        <v>772</v>
      </c>
      <c r="C89" t="s">
        <v>374</v>
      </c>
      <c r="D89" t="s">
        <v>49</v>
      </c>
      <c r="E89" t="s">
        <v>26</v>
      </c>
      <c r="F89" t="s">
        <v>51</v>
      </c>
      <c r="G89" t="s">
        <v>35</v>
      </c>
      <c r="H89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H89"/>
  <sheetViews>
    <sheetView zoomScale="65" zoomScaleNormal="65" workbookViewId="0">
      <selection activeCell="D24" sqref="D24"/>
    </sheetView>
  </sheetViews>
  <sheetFormatPr baseColWidth="10" defaultColWidth="8.83203125" defaultRowHeight="14" x14ac:dyDescent="0.15"/>
  <cols>
    <col min="1" max="1" width="11.5" bestFit="1" customWidth="1"/>
    <col min="2" max="2" width="7" bestFit="1" customWidth="1"/>
    <col min="3" max="3" width="11" customWidth="1"/>
    <col min="4" max="4" width="67" bestFit="1" customWidth="1"/>
    <col min="5" max="5" width="5.6640625" bestFit="1" customWidth="1"/>
    <col min="6" max="6" width="19.5" bestFit="1" customWidth="1"/>
    <col min="7" max="7" width="14.5" bestFit="1" customWidth="1"/>
    <col min="8" max="8" width="40.6640625" bestFit="1" customWidth="1"/>
  </cols>
  <sheetData>
    <row r="1" spans="1:8" x14ac:dyDescent="0.15">
      <c r="A1" s="3" t="s">
        <v>5</v>
      </c>
      <c r="B1" s="3" t="s">
        <v>6</v>
      </c>
      <c r="C1" s="3" t="s">
        <v>57</v>
      </c>
      <c r="D1" s="3" t="s">
        <v>7</v>
      </c>
      <c r="E1" s="3" t="s">
        <v>8</v>
      </c>
      <c r="F1" s="3" t="s">
        <v>9</v>
      </c>
      <c r="G1" s="3" t="s">
        <v>58</v>
      </c>
      <c r="H1" s="3" t="s">
        <v>242</v>
      </c>
    </row>
    <row r="2" spans="1:8" x14ac:dyDescent="0.15">
      <c r="A2" t="s">
        <v>10</v>
      </c>
      <c r="B2">
        <v>100</v>
      </c>
      <c r="C2" t="s">
        <v>62</v>
      </c>
      <c r="D2" t="s">
        <v>11</v>
      </c>
      <c r="E2" t="s">
        <v>12</v>
      </c>
      <c r="F2" t="s">
        <v>3</v>
      </c>
      <c r="G2" t="s">
        <v>10</v>
      </c>
    </row>
    <row r="3" spans="1:8" x14ac:dyDescent="0.15">
      <c r="A3" t="s">
        <v>10</v>
      </c>
      <c r="B3">
        <v>101</v>
      </c>
      <c r="C3" t="s">
        <v>63</v>
      </c>
      <c r="D3" t="s">
        <v>13</v>
      </c>
      <c r="E3" t="s">
        <v>12</v>
      </c>
      <c r="F3" t="s">
        <v>3</v>
      </c>
      <c r="G3" t="s">
        <v>10</v>
      </c>
    </row>
    <row r="4" spans="1:8" x14ac:dyDescent="0.15">
      <c r="A4" t="s">
        <v>10</v>
      </c>
      <c r="B4">
        <v>102</v>
      </c>
      <c r="C4" t="s">
        <v>64</v>
      </c>
      <c r="D4" t="s">
        <v>14</v>
      </c>
      <c r="E4" t="s">
        <v>12</v>
      </c>
      <c r="F4" t="s">
        <v>3</v>
      </c>
      <c r="G4" t="s">
        <v>10</v>
      </c>
    </row>
    <row r="5" spans="1:8" x14ac:dyDescent="0.15">
      <c r="A5" t="s">
        <v>10</v>
      </c>
      <c r="B5">
        <v>103</v>
      </c>
      <c r="C5" t="s">
        <v>65</v>
      </c>
      <c r="D5" t="s">
        <v>339</v>
      </c>
      <c r="E5" t="s">
        <v>12</v>
      </c>
      <c r="F5" t="s">
        <v>3</v>
      </c>
      <c r="G5" t="s">
        <v>10</v>
      </c>
    </row>
    <row r="6" spans="1:8" x14ac:dyDescent="0.15">
      <c r="A6" t="s">
        <v>10</v>
      </c>
      <c r="B6">
        <v>104</v>
      </c>
      <c r="C6" t="s">
        <v>66</v>
      </c>
      <c r="D6" t="s">
        <v>337</v>
      </c>
      <c r="E6" t="s">
        <v>12</v>
      </c>
      <c r="F6" t="s">
        <v>3</v>
      </c>
      <c r="G6" t="s">
        <v>244</v>
      </c>
      <c r="H6" t="s">
        <v>235</v>
      </c>
    </row>
    <row r="7" spans="1:8" x14ac:dyDescent="0.15">
      <c r="A7" t="s">
        <v>35</v>
      </c>
      <c r="B7">
        <v>105</v>
      </c>
      <c r="C7" t="s">
        <v>67</v>
      </c>
      <c r="D7" t="s">
        <v>16</v>
      </c>
      <c r="E7" t="s">
        <v>12</v>
      </c>
      <c r="F7" t="s">
        <v>3</v>
      </c>
      <c r="G7" t="s">
        <v>35</v>
      </c>
      <c r="H7" t="s">
        <v>236</v>
      </c>
    </row>
    <row r="8" spans="1:8" x14ac:dyDescent="0.15">
      <c r="A8" t="s">
        <v>10</v>
      </c>
      <c r="B8">
        <v>106</v>
      </c>
      <c r="C8" t="s">
        <v>347</v>
      </c>
      <c r="D8" t="s">
        <v>338</v>
      </c>
      <c r="E8" t="s">
        <v>12</v>
      </c>
      <c r="F8" t="s">
        <v>3</v>
      </c>
      <c r="G8" t="s">
        <v>244</v>
      </c>
      <c r="H8" t="s">
        <v>235</v>
      </c>
    </row>
    <row r="9" spans="1:8" x14ac:dyDescent="0.15">
      <c r="A9" t="s">
        <v>10</v>
      </c>
      <c r="B9">
        <v>110</v>
      </c>
      <c r="C9" t="s">
        <v>68</v>
      </c>
      <c r="D9" t="s">
        <v>17</v>
      </c>
      <c r="E9" t="s">
        <v>12</v>
      </c>
      <c r="F9" t="s">
        <v>3</v>
      </c>
      <c r="G9" t="s">
        <v>244</v>
      </c>
      <c r="H9" t="s">
        <v>235</v>
      </c>
    </row>
    <row r="10" spans="1:8" x14ac:dyDescent="0.15">
      <c r="A10" t="s">
        <v>10</v>
      </c>
      <c r="B10">
        <v>120</v>
      </c>
      <c r="C10" t="s">
        <v>69</v>
      </c>
      <c r="D10" t="s">
        <v>18</v>
      </c>
      <c r="E10" t="s">
        <v>12</v>
      </c>
      <c r="F10" t="s">
        <v>3</v>
      </c>
      <c r="G10" t="s">
        <v>10</v>
      </c>
    </row>
    <row r="11" spans="1:8" x14ac:dyDescent="0.15">
      <c r="A11" t="s">
        <v>10</v>
      </c>
      <c r="B11">
        <v>121</v>
      </c>
      <c r="C11" t="s">
        <v>70</v>
      </c>
      <c r="D11" t="s">
        <v>19</v>
      </c>
      <c r="E11" t="s">
        <v>12</v>
      </c>
      <c r="F11" t="s">
        <v>3</v>
      </c>
      <c r="G11" t="s">
        <v>10</v>
      </c>
    </row>
    <row r="12" spans="1:8" x14ac:dyDescent="0.15">
      <c r="A12" t="s">
        <v>10</v>
      </c>
      <c r="B12">
        <v>130</v>
      </c>
      <c r="C12" t="s">
        <v>71</v>
      </c>
      <c r="D12" t="s">
        <v>20</v>
      </c>
      <c r="E12" t="s">
        <v>12</v>
      </c>
      <c r="F12" t="s">
        <v>21</v>
      </c>
      <c r="G12" t="s">
        <v>10</v>
      </c>
    </row>
    <row r="13" spans="1:8" x14ac:dyDescent="0.15">
      <c r="A13" t="s">
        <v>10</v>
      </c>
      <c r="B13">
        <v>131</v>
      </c>
      <c r="C13" t="s">
        <v>72</v>
      </c>
      <c r="D13" t="s">
        <v>22</v>
      </c>
      <c r="E13" t="s">
        <v>12</v>
      </c>
      <c r="F13" t="s">
        <v>21</v>
      </c>
      <c r="G13" t="s">
        <v>10</v>
      </c>
    </row>
    <row r="14" spans="1:8" x14ac:dyDescent="0.15">
      <c r="A14" t="s">
        <v>10</v>
      </c>
      <c r="B14">
        <v>132</v>
      </c>
      <c r="C14" t="s">
        <v>73</v>
      </c>
      <c r="D14" t="s">
        <v>23</v>
      </c>
      <c r="E14" t="s">
        <v>12</v>
      </c>
      <c r="F14" t="s">
        <v>21</v>
      </c>
      <c r="G14" t="s">
        <v>10</v>
      </c>
    </row>
    <row r="15" spans="1:8" x14ac:dyDescent="0.15">
      <c r="A15" t="s">
        <v>10</v>
      </c>
      <c r="B15">
        <v>133</v>
      </c>
      <c r="C15" t="s">
        <v>74</v>
      </c>
      <c r="D15" t="s">
        <v>24</v>
      </c>
      <c r="E15" t="s">
        <v>12</v>
      </c>
      <c r="F15" t="s">
        <v>21</v>
      </c>
      <c r="G15" t="s">
        <v>10</v>
      </c>
    </row>
    <row r="16" spans="1:8" x14ac:dyDescent="0.15">
      <c r="A16" t="s">
        <v>10</v>
      </c>
      <c r="B16">
        <v>134</v>
      </c>
      <c r="C16" t="s">
        <v>348</v>
      </c>
      <c r="D16" t="s">
        <v>340</v>
      </c>
      <c r="E16" t="s">
        <v>12</v>
      </c>
      <c r="F16" t="s">
        <v>21</v>
      </c>
      <c r="G16" t="s">
        <v>244</v>
      </c>
      <c r="H16" t="s">
        <v>235</v>
      </c>
    </row>
    <row r="17" spans="1:8" x14ac:dyDescent="0.15">
      <c r="A17" t="s">
        <v>10</v>
      </c>
      <c r="B17">
        <v>135</v>
      </c>
      <c r="C17" t="s">
        <v>349</v>
      </c>
      <c r="D17" t="s">
        <v>341</v>
      </c>
      <c r="E17" t="s">
        <v>12</v>
      </c>
      <c r="F17" t="s">
        <v>21</v>
      </c>
      <c r="G17" t="s">
        <v>244</v>
      </c>
      <c r="H17" t="s">
        <v>235</v>
      </c>
    </row>
    <row r="18" spans="1:8" x14ac:dyDescent="0.15">
      <c r="A18" t="s">
        <v>10</v>
      </c>
      <c r="B18">
        <v>150</v>
      </c>
      <c r="C18" t="s">
        <v>75</v>
      </c>
      <c r="D18" t="s">
        <v>25</v>
      </c>
      <c r="E18" t="s">
        <v>26</v>
      </c>
      <c r="F18" t="s">
        <v>3</v>
      </c>
      <c r="G18" t="s">
        <v>10</v>
      </c>
    </row>
    <row r="19" spans="1:8" x14ac:dyDescent="0.15">
      <c r="A19" t="s">
        <v>10</v>
      </c>
      <c r="B19">
        <v>151</v>
      </c>
      <c r="C19" t="s">
        <v>76</v>
      </c>
      <c r="D19" t="s">
        <v>343</v>
      </c>
      <c r="E19" t="s">
        <v>26</v>
      </c>
      <c r="F19" t="s">
        <v>3</v>
      </c>
      <c r="G19" t="s">
        <v>10</v>
      </c>
    </row>
    <row r="20" spans="1:8" x14ac:dyDescent="0.15">
      <c r="A20" t="s">
        <v>10</v>
      </c>
      <c r="B20">
        <v>152</v>
      </c>
      <c r="C20" t="s">
        <v>77</v>
      </c>
      <c r="D20" t="s">
        <v>342</v>
      </c>
      <c r="E20" t="s">
        <v>26</v>
      </c>
      <c r="F20" t="s">
        <v>3</v>
      </c>
      <c r="G20" t="s">
        <v>10</v>
      </c>
    </row>
    <row r="21" spans="1:8" x14ac:dyDescent="0.15">
      <c r="A21" t="s">
        <v>10</v>
      </c>
      <c r="B21">
        <v>154</v>
      </c>
      <c r="C21" t="s">
        <v>78</v>
      </c>
      <c r="D21" t="s">
        <v>337</v>
      </c>
      <c r="E21" t="s">
        <v>26</v>
      </c>
      <c r="F21" t="s">
        <v>3</v>
      </c>
      <c r="G21" t="s">
        <v>244</v>
      </c>
      <c r="H21" t="s">
        <v>235</v>
      </c>
    </row>
    <row r="22" spans="1:8" x14ac:dyDescent="0.15">
      <c r="A22" t="s">
        <v>35</v>
      </c>
      <c r="B22">
        <v>155</v>
      </c>
      <c r="C22" t="s">
        <v>79</v>
      </c>
      <c r="D22" t="s">
        <v>16</v>
      </c>
      <c r="E22" t="s">
        <v>26</v>
      </c>
      <c r="F22" t="s">
        <v>3</v>
      </c>
      <c r="G22" t="s">
        <v>35</v>
      </c>
      <c r="H22" t="s">
        <v>236</v>
      </c>
    </row>
    <row r="23" spans="1:8" x14ac:dyDescent="0.15">
      <c r="A23" t="s">
        <v>10</v>
      </c>
      <c r="B23">
        <v>156</v>
      </c>
      <c r="C23" t="s">
        <v>350</v>
      </c>
      <c r="D23" t="s">
        <v>338</v>
      </c>
      <c r="E23" t="s">
        <v>26</v>
      </c>
      <c r="F23" t="s">
        <v>3</v>
      </c>
      <c r="G23" t="s">
        <v>244</v>
      </c>
      <c r="H23" t="s">
        <v>235</v>
      </c>
    </row>
    <row r="24" spans="1:8" x14ac:dyDescent="0.15">
      <c r="A24" t="s">
        <v>10</v>
      </c>
      <c r="B24">
        <v>160</v>
      </c>
      <c r="C24" t="s">
        <v>80</v>
      </c>
      <c r="D24" t="s">
        <v>17</v>
      </c>
      <c r="E24" t="s">
        <v>26</v>
      </c>
      <c r="F24" t="s">
        <v>3</v>
      </c>
      <c r="G24" t="s">
        <v>244</v>
      </c>
      <c r="H24" t="s">
        <v>235</v>
      </c>
    </row>
    <row r="25" spans="1:8" x14ac:dyDescent="0.15">
      <c r="A25" t="s">
        <v>10</v>
      </c>
      <c r="B25">
        <v>170</v>
      </c>
      <c r="C25" t="s">
        <v>81</v>
      </c>
      <c r="D25" t="s">
        <v>18</v>
      </c>
      <c r="E25" t="s">
        <v>26</v>
      </c>
      <c r="F25" t="s">
        <v>366</v>
      </c>
      <c r="G25" t="s">
        <v>10</v>
      </c>
    </row>
    <row r="26" spans="1:8" x14ac:dyDescent="0.15">
      <c r="A26" t="s">
        <v>35</v>
      </c>
      <c r="B26">
        <v>190</v>
      </c>
      <c r="C26" t="s">
        <v>351</v>
      </c>
      <c r="D26" t="s">
        <v>344</v>
      </c>
      <c r="E26" t="s">
        <v>12</v>
      </c>
      <c r="F26" t="s">
        <v>366</v>
      </c>
      <c r="G26" t="s">
        <v>35</v>
      </c>
      <c r="H26" t="s">
        <v>236</v>
      </c>
    </row>
    <row r="27" spans="1:8" x14ac:dyDescent="0.15">
      <c r="A27" t="s">
        <v>35</v>
      </c>
      <c r="B27">
        <v>192</v>
      </c>
      <c r="C27" t="s">
        <v>352</v>
      </c>
      <c r="D27" t="s">
        <v>344</v>
      </c>
      <c r="E27" t="s">
        <v>26</v>
      </c>
      <c r="F27" t="s">
        <v>3</v>
      </c>
      <c r="G27" t="s">
        <v>35</v>
      </c>
      <c r="H27" t="s">
        <v>236</v>
      </c>
    </row>
    <row r="28" spans="1:8" x14ac:dyDescent="0.15">
      <c r="A28" t="s">
        <v>28</v>
      </c>
      <c r="B28">
        <v>200</v>
      </c>
      <c r="C28" t="s">
        <v>82</v>
      </c>
      <c r="D28" t="s">
        <v>29</v>
      </c>
      <c r="E28" t="s">
        <v>12</v>
      </c>
      <c r="F28" t="s">
        <v>3</v>
      </c>
      <c r="G28" t="s">
        <v>28</v>
      </c>
    </row>
    <row r="29" spans="1:8" x14ac:dyDescent="0.15">
      <c r="A29" t="s">
        <v>28</v>
      </c>
      <c r="B29">
        <v>201</v>
      </c>
      <c r="C29" t="s">
        <v>83</v>
      </c>
      <c r="D29" t="s">
        <v>30</v>
      </c>
      <c r="E29" t="s">
        <v>12</v>
      </c>
      <c r="F29" t="s">
        <v>3</v>
      </c>
      <c r="G29" t="s">
        <v>28</v>
      </c>
    </row>
    <row r="30" spans="1:8" x14ac:dyDescent="0.15">
      <c r="A30" t="s">
        <v>28</v>
      </c>
      <c r="B30">
        <v>203</v>
      </c>
      <c r="C30" t="s">
        <v>84</v>
      </c>
      <c r="D30" t="s">
        <v>31</v>
      </c>
      <c r="E30" t="s">
        <v>12</v>
      </c>
      <c r="F30" t="s">
        <v>3</v>
      </c>
      <c r="G30" t="s">
        <v>28</v>
      </c>
    </row>
    <row r="31" spans="1:8" x14ac:dyDescent="0.15">
      <c r="A31" t="s">
        <v>28</v>
      </c>
      <c r="B31">
        <v>204</v>
      </c>
      <c r="C31" t="s">
        <v>353</v>
      </c>
      <c r="D31" t="s">
        <v>345</v>
      </c>
      <c r="E31" t="s">
        <v>12</v>
      </c>
      <c r="F31" t="s">
        <v>3</v>
      </c>
      <c r="G31" t="s">
        <v>28</v>
      </c>
    </row>
    <row r="32" spans="1:8" x14ac:dyDescent="0.15">
      <c r="A32" t="s">
        <v>28</v>
      </c>
      <c r="B32">
        <v>205</v>
      </c>
      <c r="C32" t="s">
        <v>354</v>
      </c>
      <c r="D32" t="s">
        <v>237</v>
      </c>
      <c r="E32" t="s">
        <v>12</v>
      </c>
      <c r="F32" t="s">
        <v>3</v>
      </c>
      <c r="G32" t="s">
        <v>28</v>
      </c>
    </row>
    <row r="33" spans="1:8" x14ac:dyDescent="0.15">
      <c r="A33" t="s">
        <v>28</v>
      </c>
      <c r="B33">
        <v>206</v>
      </c>
      <c r="C33" t="s">
        <v>355</v>
      </c>
      <c r="D33" t="s">
        <v>345</v>
      </c>
      <c r="E33" t="s">
        <v>12</v>
      </c>
      <c r="F33" t="s">
        <v>3</v>
      </c>
      <c r="G33" t="s">
        <v>28</v>
      </c>
    </row>
    <row r="34" spans="1:8" x14ac:dyDescent="0.15">
      <c r="A34" t="s">
        <v>28</v>
      </c>
      <c r="B34">
        <v>207</v>
      </c>
      <c r="C34" t="s">
        <v>376</v>
      </c>
      <c r="D34" t="s">
        <v>237</v>
      </c>
      <c r="E34" t="s">
        <v>12</v>
      </c>
      <c r="F34" t="s">
        <v>3</v>
      </c>
      <c r="G34" t="s">
        <v>28</v>
      </c>
    </row>
    <row r="35" spans="1:8" x14ac:dyDescent="0.15">
      <c r="A35" t="s">
        <v>28</v>
      </c>
      <c r="B35">
        <v>208</v>
      </c>
      <c r="C35" t="s">
        <v>377</v>
      </c>
      <c r="D35" t="s">
        <v>345</v>
      </c>
      <c r="E35" t="s">
        <v>12</v>
      </c>
      <c r="F35" t="s">
        <v>3</v>
      </c>
      <c r="G35" t="s">
        <v>28</v>
      </c>
    </row>
    <row r="36" spans="1:8" x14ac:dyDescent="0.15">
      <c r="A36" t="s">
        <v>28</v>
      </c>
      <c r="B36">
        <v>210</v>
      </c>
      <c r="C36" t="s">
        <v>85</v>
      </c>
      <c r="D36" t="s">
        <v>32</v>
      </c>
      <c r="E36" t="s">
        <v>12</v>
      </c>
      <c r="F36" t="s">
        <v>3</v>
      </c>
      <c r="G36" t="s">
        <v>244</v>
      </c>
      <c r="H36" t="s">
        <v>235</v>
      </c>
    </row>
    <row r="37" spans="1:8" x14ac:dyDescent="0.15">
      <c r="A37" t="s">
        <v>28</v>
      </c>
      <c r="B37">
        <v>250</v>
      </c>
      <c r="C37" t="s">
        <v>86</v>
      </c>
      <c r="D37" t="s">
        <v>29</v>
      </c>
      <c r="E37" t="s">
        <v>26</v>
      </c>
      <c r="F37" t="s">
        <v>3</v>
      </c>
      <c r="G37" t="s">
        <v>28</v>
      </c>
    </row>
    <row r="38" spans="1:8" x14ac:dyDescent="0.15">
      <c r="A38" t="s">
        <v>28</v>
      </c>
      <c r="B38">
        <v>251</v>
      </c>
      <c r="C38" t="s">
        <v>87</v>
      </c>
      <c r="D38" t="s">
        <v>30</v>
      </c>
      <c r="E38" t="s">
        <v>26</v>
      </c>
      <c r="F38" t="s">
        <v>3</v>
      </c>
      <c r="G38" t="s">
        <v>28</v>
      </c>
    </row>
    <row r="39" spans="1:8" x14ac:dyDescent="0.15">
      <c r="A39" t="s">
        <v>28</v>
      </c>
      <c r="B39">
        <v>252</v>
      </c>
      <c r="C39" t="s">
        <v>88</v>
      </c>
      <c r="D39" t="s">
        <v>33</v>
      </c>
      <c r="E39" t="s">
        <v>26</v>
      </c>
      <c r="F39" t="s">
        <v>3</v>
      </c>
      <c r="G39" t="s">
        <v>28</v>
      </c>
    </row>
    <row r="40" spans="1:8" x14ac:dyDescent="0.15">
      <c r="A40" t="s">
        <v>28</v>
      </c>
      <c r="B40">
        <v>253</v>
      </c>
      <c r="C40" t="s">
        <v>89</v>
      </c>
      <c r="D40" t="s">
        <v>31</v>
      </c>
      <c r="E40" t="s">
        <v>26</v>
      </c>
      <c r="F40" t="s">
        <v>3</v>
      </c>
      <c r="G40" t="s">
        <v>28</v>
      </c>
    </row>
    <row r="41" spans="1:8" x14ac:dyDescent="0.15">
      <c r="A41" t="s">
        <v>28</v>
      </c>
      <c r="B41">
        <v>254</v>
      </c>
      <c r="C41" t="s">
        <v>356</v>
      </c>
      <c r="D41" t="s">
        <v>345</v>
      </c>
      <c r="E41" t="s">
        <v>26</v>
      </c>
      <c r="F41" t="s">
        <v>3</v>
      </c>
      <c r="G41" t="s">
        <v>28</v>
      </c>
    </row>
    <row r="42" spans="1:8" x14ac:dyDescent="0.15">
      <c r="A42" t="s">
        <v>28</v>
      </c>
      <c r="B42">
        <v>255</v>
      </c>
      <c r="C42" t="s">
        <v>357</v>
      </c>
      <c r="D42" t="s">
        <v>237</v>
      </c>
      <c r="E42" t="s">
        <v>26</v>
      </c>
      <c r="F42" t="s">
        <v>3</v>
      </c>
      <c r="G42" t="s">
        <v>28</v>
      </c>
    </row>
    <row r="43" spans="1:8" x14ac:dyDescent="0.15">
      <c r="A43" t="s">
        <v>28</v>
      </c>
      <c r="B43">
        <v>256</v>
      </c>
      <c r="C43" t="s">
        <v>358</v>
      </c>
      <c r="D43" t="s">
        <v>345</v>
      </c>
      <c r="E43" t="s">
        <v>26</v>
      </c>
      <c r="F43" t="s">
        <v>3</v>
      </c>
      <c r="G43" t="s">
        <v>28</v>
      </c>
    </row>
    <row r="44" spans="1:8" x14ac:dyDescent="0.15">
      <c r="A44" t="s">
        <v>28</v>
      </c>
      <c r="B44">
        <v>257</v>
      </c>
      <c r="C44" t="s">
        <v>378</v>
      </c>
      <c r="D44" t="s">
        <v>237</v>
      </c>
      <c r="E44" t="s">
        <v>26</v>
      </c>
      <c r="F44" t="s">
        <v>3</v>
      </c>
      <c r="G44" t="s">
        <v>28</v>
      </c>
    </row>
    <row r="45" spans="1:8" x14ac:dyDescent="0.15">
      <c r="A45" t="s">
        <v>28</v>
      </c>
      <c r="B45">
        <v>258</v>
      </c>
      <c r="C45" t="s">
        <v>379</v>
      </c>
      <c r="D45" t="s">
        <v>345</v>
      </c>
      <c r="E45" t="s">
        <v>26</v>
      </c>
      <c r="F45" t="s">
        <v>3</v>
      </c>
      <c r="G45" t="s">
        <v>28</v>
      </c>
    </row>
    <row r="46" spans="1:8" x14ac:dyDescent="0.15">
      <c r="A46" t="s">
        <v>28</v>
      </c>
      <c r="B46">
        <v>260</v>
      </c>
      <c r="C46" t="s">
        <v>90</v>
      </c>
      <c r="D46" t="s">
        <v>32</v>
      </c>
      <c r="E46" t="s">
        <v>26</v>
      </c>
      <c r="F46" t="s">
        <v>3</v>
      </c>
      <c r="G46" t="s">
        <v>244</v>
      </c>
      <c r="H46" t="s">
        <v>235</v>
      </c>
    </row>
    <row r="47" spans="1:8" x14ac:dyDescent="0.15">
      <c r="A47" t="s">
        <v>28</v>
      </c>
      <c r="B47">
        <v>270</v>
      </c>
      <c r="C47" t="s">
        <v>91</v>
      </c>
      <c r="D47" t="s">
        <v>34</v>
      </c>
      <c r="E47" t="s">
        <v>26</v>
      </c>
      <c r="F47" t="s">
        <v>3</v>
      </c>
      <c r="G47" t="s">
        <v>28</v>
      </c>
    </row>
    <row r="48" spans="1:8" x14ac:dyDescent="0.15">
      <c r="A48" t="s">
        <v>35</v>
      </c>
      <c r="B48">
        <v>300</v>
      </c>
      <c r="C48" t="s">
        <v>92</v>
      </c>
      <c r="D48" t="s">
        <v>36</v>
      </c>
      <c r="E48" t="s">
        <v>12</v>
      </c>
      <c r="F48" t="s">
        <v>3</v>
      </c>
      <c r="G48" t="s">
        <v>35</v>
      </c>
      <c r="H48" t="s">
        <v>236</v>
      </c>
    </row>
    <row r="49" spans="1:8" x14ac:dyDescent="0.15">
      <c r="A49" t="s">
        <v>35</v>
      </c>
      <c r="B49">
        <v>302</v>
      </c>
      <c r="C49" t="s">
        <v>94</v>
      </c>
      <c r="D49" t="s">
        <v>238</v>
      </c>
      <c r="E49" t="s">
        <v>12</v>
      </c>
      <c r="F49" t="s">
        <v>3</v>
      </c>
      <c r="G49" t="s">
        <v>35</v>
      </c>
      <c r="H49" t="s">
        <v>236</v>
      </c>
    </row>
    <row r="50" spans="1:8" x14ac:dyDescent="0.15">
      <c r="A50" t="s">
        <v>35</v>
      </c>
      <c r="B50">
        <v>303</v>
      </c>
      <c r="C50" t="s">
        <v>359</v>
      </c>
      <c r="D50" t="s">
        <v>239</v>
      </c>
      <c r="E50" t="s">
        <v>12</v>
      </c>
      <c r="F50" t="s">
        <v>3</v>
      </c>
      <c r="G50" t="s">
        <v>35</v>
      </c>
      <c r="H50" t="s">
        <v>236</v>
      </c>
    </row>
    <row r="51" spans="1:8" x14ac:dyDescent="0.15">
      <c r="A51" t="s">
        <v>35</v>
      </c>
      <c r="B51">
        <v>304</v>
      </c>
      <c r="C51" t="s">
        <v>360</v>
      </c>
      <c r="D51" t="s">
        <v>240</v>
      </c>
      <c r="E51" t="s">
        <v>12</v>
      </c>
      <c r="F51" t="s">
        <v>3</v>
      </c>
      <c r="G51" t="s">
        <v>35</v>
      </c>
      <c r="H51" t="s">
        <v>236</v>
      </c>
    </row>
    <row r="52" spans="1:8" x14ac:dyDescent="0.15">
      <c r="A52" t="s">
        <v>35</v>
      </c>
      <c r="B52">
        <v>305</v>
      </c>
      <c r="C52" t="s">
        <v>367</v>
      </c>
      <c r="D52" t="s">
        <v>238</v>
      </c>
      <c r="E52" t="s">
        <v>12</v>
      </c>
      <c r="F52" t="s">
        <v>3</v>
      </c>
      <c r="G52" t="s">
        <v>35</v>
      </c>
      <c r="H52" t="s">
        <v>236</v>
      </c>
    </row>
    <row r="53" spans="1:8" x14ac:dyDescent="0.15">
      <c r="A53" t="s">
        <v>35</v>
      </c>
      <c r="B53">
        <v>310</v>
      </c>
      <c r="C53" t="s">
        <v>95</v>
      </c>
      <c r="D53" t="s">
        <v>39</v>
      </c>
      <c r="E53" t="s">
        <v>12</v>
      </c>
      <c r="F53" t="s">
        <v>21</v>
      </c>
      <c r="G53" t="s">
        <v>35</v>
      </c>
      <c r="H53" t="s">
        <v>236</v>
      </c>
    </row>
    <row r="54" spans="1:8" x14ac:dyDescent="0.15">
      <c r="A54" t="s">
        <v>35</v>
      </c>
      <c r="B54">
        <v>311</v>
      </c>
      <c r="C54" t="s">
        <v>96</v>
      </c>
      <c r="D54" t="s">
        <v>40</v>
      </c>
      <c r="E54" t="s">
        <v>12</v>
      </c>
      <c r="F54" t="s">
        <v>21</v>
      </c>
      <c r="G54" t="s">
        <v>35</v>
      </c>
      <c r="H54" t="s">
        <v>236</v>
      </c>
    </row>
    <row r="55" spans="1:8" x14ac:dyDescent="0.15">
      <c r="A55" t="s">
        <v>35</v>
      </c>
      <c r="B55">
        <v>312</v>
      </c>
      <c r="C55" t="s">
        <v>97</v>
      </c>
      <c r="D55" t="s">
        <v>41</v>
      </c>
      <c r="E55" t="s">
        <v>12</v>
      </c>
      <c r="F55" t="s">
        <v>21</v>
      </c>
      <c r="G55" t="s">
        <v>35</v>
      </c>
      <c r="H55" t="s">
        <v>236</v>
      </c>
    </row>
    <row r="56" spans="1:8" x14ac:dyDescent="0.15">
      <c r="A56" t="s">
        <v>35</v>
      </c>
      <c r="B56">
        <v>313</v>
      </c>
      <c r="C56" t="s">
        <v>98</v>
      </c>
      <c r="D56" t="s">
        <v>42</v>
      </c>
      <c r="E56" t="s">
        <v>12</v>
      </c>
      <c r="F56" t="s">
        <v>21</v>
      </c>
      <c r="G56" t="s">
        <v>35</v>
      </c>
      <c r="H56" t="s">
        <v>236</v>
      </c>
    </row>
    <row r="57" spans="1:8" x14ac:dyDescent="0.15">
      <c r="A57" t="s">
        <v>35</v>
      </c>
      <c r="B57">
        <v>314</v>
      </c>
      <c r="C57" t="s">
        <v>369</v>
      </c>
      <c r="D57" t="s">
        <v>40</v>
      </c>
      <c r="E57" t="s">
        <v>12</v>
      </c>
      <c r="F57" t="s">
        <v>21</v>
      </c>
      <c r="G57" t="s">
        <v>35</v>
      </c>
      <c r="H57" t="s">
        <v>236</v>
      </c>
    </row>
    <row r="58" spans="1:8" x14ac:dyDescent="0.15">
      <c r="A58" t="s">
        <v>35</v>
      </c>
      <c r="B58">
        <v>315</v>
      </c>
      <c r="C58" t="s">
        <v>370</v>
      </c>
      <c r="D58" t="s">
        <v>42</v>
      </c>
      <c r="E58" t="s">
        <v>12</v>
      </c>
      <c r="F58" t="s">
        <v>21</v>
      </c>
      <c r="G58" t="s">
        <v>35</v>
      </c>
      <c r="H58" t="s">
        <v>236</v>
      </c>
    </row>
    <row r="59" spans="1:8" x14ac:dyDescent="0.15">
      <c r="A59" t="s">
        <v>35</v>
      </c>
      <c r="B59">
        <v>350</v>
      </c>
      <c r="C59" t="s">
        <v>99</v>
      </c>
      <c r="D59" t="s">
        <v>36</v>
      </c>
      <c r="E59" t="s">
        <v>26</v>
      </c>
      <c r="F59" t="s">
        <v>3</v>
      </c>
      <c r="G59" t="s">
        <v>35</v>
      </c>
      <c r="H59" t="s">
        <v>236</v>
      </c>
    </row>
    <row r="60" spans="1:8" x14ac:dyDescent="0.15">
      <c r="A60" t="s">
        <v>35</v>
      </c>
      <c r="B60">
        <v>352</v>
      </c>
      <c r="C60" t="s">
        <v>101</v>
      </c>
      <c r="D60" t="s">
        <v>38</v>
      </c>
      <c r="E60" t="s">
        <v>26</v>
      </c>
      <c r="F60" t="s">
        <v>3</v>
      </c>
      <c r="G60" t="s">
        <v>35</v>
      </c>
      <c r="H60" t="s">
        <v>236</v>
      </c>
    </row>
    <row r="61" spans="1:8" x14ac:dyDescent="0.15">
      <c r="A61" t="s">
        <v>35</v>
      </c>
      <c r="B61">
        <v>353</v>
      </c>
      <c r="C61" t="s">
        <v>361</v>
      </c>
      <c r="D61" t="s">
        <v>239</v>
      </c>
      <c r="E61" t="s">
        <v>26</v>
      </c>
      <c r="F61" t="s">
        <v>3</v>
      </c>
      <c r="G61" t="s">
        <v>35</v>
      </c>
      <c r="H61" t="s">
        <v>236</v>
      </c>
    </row>
    <row r="62" spans="1:8" x14ac:dyDescent="0.15">
      <c r="A62" t="s">
        <v>35</v>
      </c>
      <c r="B62">
        <v>354</v>
      </c>
      <c r="C62" t="s">
        <v>362</v>
      </c>
      <c r="D62" t="s">
        <v>240</v>
      </c>
      <c r="E62" t="s">
        <v>26</v>
      </c>
      <c r="F62" t="s">
        <v>3</v>
      </c>
      <c r="G62" t="s">
        <v>35</v>
      </c>
      <c r="H62" t="s">
        <v>236</v>
      </c>
    </row>
    <row r="63" spans="1:8" x14ac:dyDescent="0.15">
      <c r="A63" t="s">
        <v>35</v>
      </c>
      <c r="B63">
        <v>355</v>
      </c>
      <c r="C63" t="s">
        <v>368</v>
      </c>
      <c r="D63" t="s">
        <v>238</v>
      </c>
      <c r="E63" t="s">
        <v>26</v>
      </c>
      <c r="F63" t="s">
        <v>3</v>
      </c>
      <c r="G63" t="s">
        <v>35</v>
      </c>
      <c r="H63" t="s">
        <v>236</v>
      </c>
    </row>
    <row r="64" spans="1:8" x14ac:dyDescent="0.15">
      <c r="A64" t="s">
        <v>241</v>
      </c>
      <c r="B64">
        <v>400</v>
      </c>
      <c r="C64" t="s">
        <v>102</v>
      </c>
      <c r="D64" t="s">
        <v>43</v>
      </c>
      <c r="E64" t="s">
        <v>12</v>
      </c>
      <c r="F64" t="s">
        <v>3</v>
      </c>
      <c r="G64" t="s">
        <v>252</v>
      </c>
    </row>
    <row r="65" spans="1:8" x14ac:dyDescent="0.15">
      <c r="A65" t="s">
        <v>241</v>
      </c>
      <c r="B65">
        <v>500</v>
      </c>
      <c r="C65" t="s">
        <v>103</v>
      </c>
      <c r="D65" t="s">
        <v>44</v>
      </c>
      <c r="E65" t="s">
        <v>12</v>
      </c>
      <c r="F65" t="s">
        <v>3</v>
      </c>
      <c r="G65" t="s">
        <v>253</v>
      </c>
    </row>
    <row r="66" spans="1:8" x14ac:dyDescent="0.15">
      <c r="A66" t="s">
        <v>10</v>
      </c>
      <c r="B66">
        <v>600</v>
      </c>
      <c r="C66" t="s">
        <v>104</v>
      </c>
      <c r="D66" t="s">
        <v>45</v>
      </c>
      <c r="E66" t="s">
        <v>12</v>
      </c>
      <c r="F66" t="s">
        <v>48</v>
      </c>
      <c r="G66" t="s">
        <v>10</v>
      </c>
    </row>
    <row r="67" spans="1:8" x14ac:dyDescent="0.15">
      <c r="A67" t="s">
        <v>10</v>
      </c>
      <c r="B67">
        <v>601</v>
      </c>
      <c r="C67" t="s">
        <v>105</v>
      </c>
      <c r="D67" t="s">
        <v>46</v>
      </c>
      <c r="E67" t="s">
        <v>12</v>
      </c>
      <c r="F67" t="s">
        <v>48</v>
      </c>
      <c r="G67" t="s">
        <v>10</v>
      </c>
    </row>
    <row r="68" spans="1:8" x14ac:dyDescent="0.15">
      <c r="A68" t="s">
        <v>10</v>
      </c>
      <c r="B68">
        <v>602</v>
      </c>
      <c r="C68" t="s">
        <v>363</v>
      </c>
      <c r="D68" t="s">
        <v>346</v>
      </c>
      <c r="E68" t="s">
        <v>12</v>
      </c>
      <c r="F68" t="s">
        <v>48</v>
      </c>
      <c r="G68" t="s">
        <v>244</v>
      </c>
      <c r="H68" t="s">
        <v>235</v>
      </c>
    </row>
    <row r="69" spans="1:8" x14ac:dyDescent="0.15">
      <c r="A69" t="s">
        <v>10</v>
      </c>
      <c r="B69">
        <v>650</v>
      </c>
      <c r="C69" t="s">
        <v>106</v>
      </c>
      <c r="D69" t="s">
        <v>47</v>
      </c>
      <c r="E69" t="s">
        <v>26</v>
      </c>
      <c r="F69" t="s">
        <v>48</v>
      </c>
      <c r="G69" t="s">
        <v>10</v>
      </c>
    </row>
    <row r="70" spans="1:8" x14ac:dyDescent="0.15">
      <c r="A70" t="s">
        <v>10</v>
      </c>
      <c r="B70">
        <v>652</v>
      </c>
      <c r="C70" t="s">
        <v>364</v>
      </c>
      <c r="D70" t="s">
        <v>346</v>
      </c>
      <c r="E70" t="s">
        <v>26</v>
      </c>
      <c r="F70" t="s">
        <v>48</v>
      </c>
      <c r="G70" t="s">
        <v>244</v>
      </c>
      <c r="H70" t="s">
        <v>235</v>
      </c>
    </row>
    <row r="71" spans="1:8" x14ac:dyDescent="0.15">
      <c r="A71" t="s">
        <v>35</v>
      </c>
      <c r="B71">
        <v>660</v>
      </c>
      <c r="C71" t="s">
        <v>107</v>
      </c>
      <c r="D71" t="s">
        <v>36</v>
      </c>
      <c r="E71" t="s">
        <v>12</v>
      </c>
      <c r="F71" t="s">
        <v>48</v>
      </c>
      <c r="G71" t="s">
        <v>35</v>
      </c>
      <c r="H71" t="s">
        <v>236</v>
      </c>
    </row>
    <row r="72" spans="1:8" x14ac:dyDescent="0.15">
      <c r="A72" t="s">
        <v>35</v>
      </c>
      <c r="B72">
        <v>661</v>
      </c>
      <c r="C72" t="s">
        <v>108</v>
      </c>
      <c r="D72" t="s">
        <v>49</v>
      </c>
      <c r="E72" t="s">
        <v>12</v>
      </c>
      <c r="F72" t="s">
        <v>48</v>
      </c>
      <c r="G72" t="s">
        <v>35</v>
      </c>
      <c r="H72" t="s">
        <v>236</v>
      </c>
    </row>
    <row r="73" spans="1:8" x14ac:dyDescent="0.15">
      <c r="A73" t="s">
        <v>35</v>
      </c>
      <c r="B73">
        <v>662</v>
      </c>
      <c r="C73" t="s">
        <v>371</v>
      </c>
      <c r="D73" t="s">
        <v>49</v>
      </c>
      <c r="E73" t="s">
        <v>26</v>
      </c>
      <c r="F73" t="s">
        <v>48</v>
      </c>
      <c r="G73" t="s">
        <v>35</v>
      </c>
      <c r="H73" t="s">
        <v>236</v>
      </c>
    </row>
    <row r="74" spans="1:8" x14ac:dyDescent="0.15">
      <c r="A74" t="s">
        <v>35</v>
      </c>
      <c r="B74">
        <v>670</v>
      </c>
      <c r="C74" t="s">
        <v>109</v>
      </c>
      <c r="D74" t="s">
        <v>36</v>
      </c>
      <c r="E74" t="s">
        <v>26</v>
      </c>
      <c r="F74" t="s">
        <v>48</v>
      </c>
      <c r="G74" t="s">
        <v>35</v>
      </c>
      <c r="H74" t="s">
        <v>236</v>
      </c>
    </row>
    <row r="75" spans="1:8" x14ac:dyDescent="0.15">
      <c r="A75" t="s">
        <v>35</v>
      </c>
      <c r="B75">
        <v>671</v>
      </c>
      <c r="C75" t="s">
        <v>110</v>
      </c>
      <c r="D75" t="s">
        <v>49</v>
      </c>
      <c r="E75" t="s">
        <v>26</v>
      </c>
      <c r="F75" t="s">
        <v>48</v>
      </c>
      <c r="G75" t="s">
        <v>35</v>
      </c>
      <c r="H75" t="s">
        <v>236</v>
      </c>
    </row>
    <row r="76" spans="1:8" x14ac:dyDescent="0.15">
      <c r="A76" t="s">
        <v>35</v>
      </c>
      <c r="B76">
        <v>672</v>
      </c>
      <c r="C76" t="s">
        <v>372</v>
      </c>
      <c r="D76" t="s">
        <v>49</v>
      </c>
      <c r="E76" t="s">
        <v>12</v>
      </c>
      <c r="F76" t="s">
        <v>48</v>
      </c>
      <c r="G76" t="s">
        <v>35</v>
      </c>
      <c r="H76" t="s">
        <v>236</v>
      </c>
    </row>
    <row r="77" spans="1:8" x14ac:dyDescent="0.15">
      <c r="A77" t="s">
        <v>10</v>
      </c>
      <c r="B77">
        <v>700</v>
      </c>
      <c r="C77" t="s">
        <v>111</v>
      </c>
      <c r="D77" t="s">
        <v>50</v>
      </c>
      <c r="E77" t="s">
        <v>12</v>
      </c>
      <c r="F77" t="s">
        <v>51</v>
      </c>
      <c r="G77" t="s">
        <v>10</v>
      </c>
    </row>
    <row r="78" spans="1:8" x14ac:dyDescent="0.15">
      <c r="A78" t="s">
        <v>10</v>
      </c>
      <c r="B78">
        <v>701</v>
      </c>
      <c r="C78" t="s">
        <v>112</v>
      </c>
      <c r="D78" t="s">
        <v>52</v>
      </c>
      <c r="E78" t="s">
        <v>12</v>
      </c>
      <c r="F78" t="s">
        <v>51</v>
      </c>
      <c r="G78" t="s">
        <v>10</v>
      </c>
    </row>
    <row r="79" spans="1:8" x14ac:dyDescent="0.15">
      <c r="A79" t="s">
        <v>28</v>
      </c>
      <c r="B79">
        <v>702</v>
      </c>
      <c r="C79" t="s">
        <v>113</v>
      </c>
      <c r="D79" t="s">
        <v>53</v>
      </c>
      <c r="E79" t="s">
        <v>12</v>
      </c>
      <c r="F79" t="s">
        <v>51</v>
      </c>
      <c r="G79" t="s">
        <v>28</v>
      </c>
    </row>
    <row r="80" spans="1:8" x14ac:dyDescent="0.15">
      <c r="A80" t="s">
        <v>10</v>
      </c>
      <c r="B80">
        <v>703</v>
      </c>
      <c r="C80" t="s">
        <v>380</v>
      </c>
      <c r="D80" t="s">
        <v>346</v>
      </c>
      <c r="E80" t="s">
        <v>12</v>
      </c>
      <c r="F80" t="s">
        <v>51</v>
      </c>
      <c r="G80" t="s">
        <v>244</v>
      </c>
      <c r="H80" t="s">
        <v>235</v>
      </c>
    </row>
    <row r="81" spans="1:8" x14ac:dyDescent="0.15">
      <c r="A81" t="s">
        <v>10</v>
      </c>
      <c r="B81">
        <v>750</v>
      </c>
      <c r="C81" t="s">
        <v>114</v>
      </c>
      <c r="D81" t="s">
        <v>50</v>
      </c>
      <c r="E81" t="s">
        <v>26</v>
      </c>
      <c r="F81" t="s">
        <v>51</v>
      </c>
      <c r="G81" t="s">
        <v>10</v>
      </c>
    </row>
    <row r="82" spans="1:8" x14ac:dyDescent="0.15">
      <c r="A82" t="s">
        <v>28</v>
      </c>
      <c r="B82">
        <v>751</v>
      </c>
      <c r="C82" t="s">
        <v>115</v>
      </c>
      <c r="D82" t="s">
        <v>53</v>
      </c>
      <c r="E82" t="s">
        <v>26</v>
      </c>
      <c r="F82" t="s">
        <v>51</v>
      </c>
      <c r="G82" t="s">
        <v>28</v>
      </c>
    </row>
    <row r="83" spans="1:8" x14ac:dyDescent="0.15">
      <c r="A83" t="s">
        <v>10</v>
      </c>
      <c r="B83">
        <v>753</v>
      </c>
      <c r="C83" t="s">
        <v>381</v>
      </c>
      <c r="D83" t="s">
        <v>346</v>
      </c>
      <c r="E83" t="s">
        <v>26</v>
      </c>
      <c r="F83" t="s">
        <v>51</v>
      </c>
      <c r="G83" t="s">
        <v>244</v>
      </c>
      <c r="H83" t="s">
        <v>235</v>
      </c>
    </row>
    <row r="84" spans="1:8" x14ac:dyDescent="0.15">
      <c r="A84" t="s">
        <v>35</v>
      </c>
      <c r="B84">
        <v>760</v>
      </c>
      <c r="C84" t="s">
        <v>116</v>
      </c>
      <c r="D84" t="s">
        <v>36</v>
      </c>
      <c r="E84" t="s">
        <v>12</v>
      </c>
      <c r="F84" t="s">
        <v>51</v>
      </c>
      <c r="G84" t="s">
        <v>35</v>
      </c>
      <c r="H84" t="s">
        <v>236</v>
      </c>
    </row>
    <row r="85" spans="1:8" x14ac:dyDescent="0.15">
      <c r="A85" t="s">
        <v>35</v>
      </c>
      <c r="B85">
        <v>761</v>
      </c>
      <c r="C85" t="s">
        <v>117</v>
      </c>
      <c r="D85" t="s">
        <v>49</v>
      </c>
      <c r="E85" t="s">
        <v>12</v>
      </c>
      <c r="F85" t="s">
        <v>51</v>
      </c>
      <c r="G85" t="s">
        <v>35</v>
      </c>
      <c r="H85" t="s">
        <v>236</v>
      </c>
    </row>
    <row r="86" spans="1:8" x14ac:dyDescent="0.15">
      <c r="A86" t="s">
        <v>35</v>
      </c>
      <c r="B86">
        <v>762</v>
      </c>
      <c r="C86" t="s">
        <v>373</v>
      </c>
      <c r="D86" t="s">
        <v>49</v>
      </c>
      <c r="E86" t="s">
        <v>12</v>
      </c>
      <c r="F86" t="s">
        <v>51</v>
      </c>
      <c r="G86" t="s">
        <v>35</v>
      </c>
      <c r="H86" t="s">
        <v>236</v>
      </c>
    </row>
    <row r="87" spans="1:8" x14ac:dyDescent="0.15">
      <c r="A87" t="s">
        <v>35</v>
      </c>
      <c r="B87">
        <v>770</v>
      </c>
      <c r="C87" t="s">
        <v>118</v>
      </c>
      <c r="D87" t="s">
        <v>36</v>
      </c>
      <c r="E87" t="s">
        <v>26</v>
      </c>
      <c r="F87" t="s">
        <v>51</v>
      </c>
      <c r="G87" t="s">
        <v>35</v>
      </c>
      <c r="H87" t="s">
        <v>236</v>
      </c>
    </row>
    <row r="88" spans="1:8" x14ac:dyDescent="0.15">
      <c r="A88" t="s">
        <v>35</v>
      </c>
      <c r="B88">
        <v>771</v>
      </c>
      <c r="C88" t="s">
        <v>119</v>
      </c>
      <c r="D88" t="s">
        <v>49</v>
      </c>
      <c r="E88" t="s">
        <v>26</v>
      </c>
      <c r="F88" t="s">
        <v>51</v>
      </c>
      <c r="G88" t="s">
        <v>35</v>
      </c>
      <c r="H88" t="s">
        <v>236</v>
      </c>
    </row>
    <row r="89" spans="1:8" x14ac:dyDescent="0.15">
      <c r="A89" t="s">
        <v>35</v>
      </c>
      <c r="B89">
        <v>772</v>
      </c>
      <c r="C89" t="s">
        <v>374</v>
      </c>
      <c r="D89" t="s">
        <v>49</v>
      </c>
      <c r="E89" t="s">
        <v>26</v>
      </c>
      <c r="F89" t="s">
        <v>51</v>
      </c>
      <c r="G89" t="s">
        <v>35</v>
      </c>
      <c r="H89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60"/>
  <sheetViews>
    <sheetView zoomScale="70" zoomScaleNormal="70" workbookViewId="0">
      <selection activeCell="A7" sqref="A7:XFD7"/>
    </sheetView>
  </sheetViews>
  <sheetFormatPr baseColWidth="10" defaultColWidth="8.83203125" defaultRowHeight="14" x14ac:dyDescent="0.15"/>
  <cols>
    <col min="1" max="1" width="1.83203125" bestFit="1" customWidth="1"/>
    <col min="2" max="2" width="10.1640625" style="2" bestFit="1" customWidth="1"/>
    <col min="3" max="3" width="64.1640625" customWidth="1"/>
    <col min="4" max="4" width="17.5" style="1" bestFit="1" customWidth="1"/>
    <col min="5" max="5" width="16.33203125" style="1" bestFit="1" customWidth="1"/>
    <col min="6" max="7" width="17.5" style="1" bestFit="1" customWidth="1"/>
    <col min="8" max="8" width="3.33203125" customWidth="1"/>
    <col min="11" max="11" width="10.5" customWidth="1"/>
  </cols>
  <sheetData>
    <row r="1" spans="1:7" x14ac:dyDescent="0.15">
      <c r="A1" s="415" t="s">
        <v>126</v>
      </c>
      <c r="B1" s="413" t="s">
        <v>120</v>
      </c>
      <c r="C1" s="411" t="s">
        <v>121</v>
      </c>
      <c r="D1" s="9">
        <f>Data!U1</f>
        <v>202302</v>
      </c>
      <c r="E1" s="10"/>
      <c r="F1" s="10"/>
      <c r="G1" s="11"/>
    </row>
    <row r="2" spans="1:7" ht="15" customHeight="1" thickBot="1" x14ac:dyDescent="0.2">
      <c r="A2" s="416"/>
      <c r="B2" s="414"/>
      <c r="C2" s="412"/>
      <c r="D2" s="12" t="s">
        <v>59</v>
      </c>
      <c r="E2" s="12" t="s">
        <v>60</v>
      </c>
      <c r="F2" s="12" t="s">
        <v>61</v>
      </c>
      <c r="G2" s="13" t="s">
        <v>122</v>
      </c>
    </row>
    <row r="3" spans="1:7" x14ac:dyDescent="0.15">
      <c r="A3" s="14" t="str">
        <f>LEFT(B3,1)</f>
        <v>1</v>
      </c>
      <c r="B3" s="6" t="s">
        <v>62</v>
      </c>
      <c r="C3" s="5" t="s">
        <v>11</v>
      </c>
      <c r="D3" s="7">
        <f>SUMIFS(Data!$F:$F,Data!$T:$T,Account_Summary!$B3,Data!$A:$A,Account_Summary!$D$1)</f>
        <v>38300</v>
      </c>
      <c r="E3" s="8">
        <f>SUMIFS(Data!$G:$G,Data!$T:$T,Account_Summary!$B3,Data!$A:$A,Account_Summary!$D$1)</f>
        <v>157795</v>
      </c>
      <c r="F3" s="8">
        <f>SUMIFS(Data!$H:$H,Data!$T:$T,Account_Summary!$B3,Data!$A:$A,Account_Summary!$D$1)</f>
        <v>836872</v>
      </c>
      <c r="G3" s="15">
        <f>SUMIFS(Data!$P:$P,Data!$A:$A,Account_Summary!D$1,Data!$T:$T,Account_Summary!$B3)</f>
        <v>1032967</v>
      </c>
    </row>
    <row r="4" spans="1:7" x14ac:dyDescent="0.15">
      <c r="A4" s="14" t="str">
        <f t="shared" ref="A4:A60" si="0">LEFT(B4,1)</f>
        <v>1</v>
      </c>
      <c r="B4" s="6" t="s">
        <v>63</v>
      </c>
      <c r="C4" s="5" t="s">
        <v>13</v>
      </c>
      <c r="D4" s="7">
        <f>SUMIFS(Data!$F:$F,Data!$T:$T,Account_Summary!$B4,Data!$A:$A,Account_Summary!$D$1)</f>
        <v>0</v>
      </c>
      <c r="E4" s="8">
        <f>SUMIFS(Data!$G:$G,Data!$T:$T,Account_Summary!$B4,Data!$A:$A,Account_Summary!$D$1)</f>
        <v>0</v>
      </c>
      <c r="F4" s="8">
        <f>SUMIFS(Data!$H:$H,Data!$T:$T,Account_Summary!$B4,Data!$A:$A,Account_Summary!$D$1)</f>
        <v>0</v>
      </c>
      <c r="G4" s="15">
        <f>SUMIFS(Data!$P:$P,Data!$A:$A,Account_Summary!D$1,Data!$T:$T,Account_Summary!$B4)</f>
        <v>0</v>
      </c>
    </row>
    <row r="5" spans="1:7" x14ac:dyDescent="0.15">
      <c r="A5" s="14" t="str">
        <f t="shared" si="0"/>
        <v>1</v>
      </c>
      <c r="B5" s="6" t="s">
        <v>64</v>
      </c>
      <c r="C5" s="5" t="s">
        <v>14</v>
      </c>
      <c r="D5" s="7">
        <f>SUMIFS(Data!$F:$F,Data!$T:$T,Account_Summary!$B5,Data!$A:$A,Account_Summary!$D$1)</f>
        <v>0</v>
      </c>
      <c r="E5" s="8">
        <f>SUMIFS(Data!$G:$G,Data!$T:$T,Account_Summary!$B5,Data!$A:$A,Account_Summary!$D$1)</f>
        <v>0</v>
      </c>
      <c r="F5" s="8">
        <f>SUMIFS(Data!$H:$H,Data!$T:$T,Account_Summary!$B5,Data!$A:$A,Account_Summary!$D$1)</f>
        <v>0</v>
      </c>
      <c r="G5" s="15">
        <f>SUMIFS(Data!$P:$P,Data!$A:$A,Account_Summary!D$1,Data!$T:$T,Account_Summary!$B5)</f>
        <v>0</v>
      </c>
    </row>
    <row r="6" spans="1:7" x14ac:dyDescent="0.15">
      <c r="A6" s="14" t="str">
        <f t="shared" si="0"/>
        <v>1</v>
      </c>
      <c r="B6" s="6" t="s">
        <v>65</v>
      </c>
      <c r="C6" s="5" t="s">
        <v>14</v>
      </c>
      <c r="D6" s="7">
        <f>SUMIFS(Data!$F:$F,Data!$T:$T,Account_Summary!$B6,Data!$A:$A,Account_Summary!$D$1)</f>
        <v>0</v>
      </c>
      <c r="E6" s="8">
        <f>SUMIFS(Data!$G:$G,Data!$T:$T,Account_Summary!$B6,Data!$A:$A,Account_Summary!$D$1)</f>
        <v>0</v>
      </c>
      <c r="F6" s="8">
        <f>SUMIFS(Data!$H:$H,Data!$T:$T,Account_Summary!$B6,Data!$A:$A,Account_Summary!$D$1)</f>
        <v>0</v>
      </c>
      <c r="G6" s="15">
        <f>SUMIFS(Data!$P:$P,Data!$A:$A,Account_Summary!D$1,Data!$T:$T,Account_Summary!$B6)</f>
        <v>0</v>
      </c>
    </row>
    <row r="7" spans="1:7" x14ac:dyDescent="0.15">
      <c r="A7" s="14" t="str">
        <f t="shared" si="0"/>
        <v>1</v>
      </c>
      <c r="B7" s="6" t="s">
        <v>66</v>
      </c>
      <c r="C7" s="5" t="s">
        <v>15</v>
      </c>
      <c r="D7" s="7">
        <f>SUMIFS(Data!$F:$F,Data!$T:$T,Account_Summary!$B7,Data!$A:$A,Account_Summary!$D$1)</f>
        <v>0</v>
      </c>
      <c r="E7" s="8">
        <f>SUMIFS(Data!$G:$G,Data!$T:$T,Account_Summary!$B7,Data!$A:$A,Account_Summary!$D$1)</f>
        <v>0</v>
      </c>
      <c r="F7" s="8">
        <f>SUMIFS(Data!$H:$H,Data!$T:$T,Account_Summary!$B7,Data!$A:$A,Account_Summary!$D$1)</f>
        <v>0</v>
      </c>
      <c r="G7" s="15">
        <f>SUMIFS(Data!$P:$P,Data!$A:$A,Account_Summary!D$1,Data!$T:$T,Account_Summary!$B7)</f>
        <v>0</v>
      </c>
    </row>
    <row r="8" spans="1:7" x14ac:dyDescent="0.15">
      <c r="A8" s="14" t="str">
        <f t="shared" si="0"/>
        <v>1</v>
      </c>
      <c r="B8" s="6" t="s">
        <v>67</v>
      </c>
      <c r="C8" s="5" t="s">
        <v>16</v>
      </c>
      <c r="D8" s="7">
        <f>SUMIFS(Data!$F:$F,Data!$T:$T,Account_Summary!$B8,Data!$A:$A,Account_Summary!$D$1)</f>
        <v>0</v>
      </c>
      <c r="E8" s="8">
        <f>SUMIFS(Data!$G:$G,Data!$T:$T,Account_Summary!$B8,Data!$A:$A,Account_Summary!$D$1)</f>
        <v>0</v>
      </c>
      <c r="F8" s="8">
        <f>SUMIFS(Data!$H:$H,Data!$T:$T,Account_Summary!$B8,Data!$A:$A,Account_Summary!$D$1)</f>
        <v>0</v>
      </c>
      <c r="G8" s="15">
        <f>SUMIFS(Data!$P:$P,Data!$A:$A,Account_Summary!D$1,Data!$T:$T,Account_Summary!$B8)</f>
        <v>0</v>
      </c>
    </row>
    <row r="9" spans="1:7" x14ac:dyDescent="0.15">
      <c r="A9" s="14" t="str">
        <f t="shared" si="0"/>
        <v>1</v>
      </c>
      <c r="B9" s="6" t="s">
        <v>68</v>
      </c>
      <c r="C9" s="5" t="s">
        <v>17</v>
      </c>
      <c r="D9" s="7">
        <f>SUMIFS(Data!$F:$F,Data!$T:$T,Account_Summary!$B9,Data!$A:$A,Account_Summary!$D$1)</f>
        <v>0</v>
      </c>
      <c r="E9" s="8">
        <f>SUMIFS(Data!$G:$G,Data!$T:$T,Account_Summary!$B9,Data!$A:$A,Account_Summary!$D$1)</f>
        <v>0</v>
      </c>
      <c r="F9" s="8">
        <f>SUMIFS(Data!$H:$H,Data!$T:$T,Account_Summary!$B9,Data!$A:$A,Account_Summary!$D$1)</f>
        <v>0</v>
      </c>
      <c r="G9" s="15">
        <f>SUMIFS(Data!$P:$P,Data!$A:$A,Account_Summary!D$1,Data!$T:$T,Account_Summary!$B9)</f>
        <v>0</v>
      </c>
    </row>
    <row r="10" spans="1:7" x14ac:dyDescent="0.15">
      <c r="A10" s="14" t="str">
        <f t="shared" si="0"/>
        <v>1</v>
      </c>
      <c r="B10" s="6" t="s">
        <v>69</v>
      </c>
      <c r="C10" s="5" t="s">
        <v>18</v>
      </c>
      <c r="D10" s="7">
        <f>SUMIFS(Data!$F:$F,Data!$T:$T,Account_Summary!$B10,Data!$A:$A,Account_Summary!$D$1)</f>
        <v>0</v>
      </c>
      <c r="E10" s="8">
        <f>SUMIFS(Data!$G:$G,Data!$T:$T,Account_Summary!$B10,Data!$A:$A,Account_Summary!$D$1)</f>
        <v>0</v>
      </c>
      <c r="F10" s="8">
        <f>SUMIFS(Data!$H:$H,Data!$T:$T,Account_Summary!$B10,Data!$A:$A,Account_Summary!$D$1)</f>
        <v>0</v>
      </c>
      <c r="G10" s="15">
        <f>SUMIFS(Data!$P:$P,Data!$A:$A,Account_Summary!D$1,Data!$T:$T,Account_Summary!$B10)</f>
        <v>0</v>
      </c>
    </row>
    <row r="11" spans="1:7" x14ac:dyDescent="0.15">
      <c r="A11" s="14" t="str">
        <f t="shared" si="0"/>
        <v>1</v>
      </c>
      <c r="B11" s="6" t="s">
        <v>70</v>
      </c>
      <c r="C11" s="5" t="s">
        <v>19</v>
      </c>
      <c r="D11" s="7">
        <f>SUMIFS(Data!$F:$F,Data!$T:$T,Account_Summary!$B11,Data!$A:$A,Account_Summary!$D$1)</f>
        <v>0</v>
      </c>
      <c r="E11" s="8">
        <f>SUMIFS(Data!$G:$G,Data!$T:$T,Account_Summary!$B11,Data!$A:$A,Account_Summary!$D$1)</f>
        <v>0</v>
      </c>
      <c r="F11" s="8">
        <f>SUMIFS(Data!$H:$H,Data!$T:$T,Account_Summary!$B11,Data!$A:$A,Account_Summary!$D$1)</f>
        <v>0</v>
      </c>
      <c r="G11" s="15">
        <f>SUMIFS(Data!$P:$P,Data!$A:$A,Account_Summary!D$1,Data!$T:$T,Account_Summary!$B11)</f>
        <v>0</v>
      </c>
    </row>
    <row r="12" spans="1:7" x14ac:dyDescent="0.15">
      <c r="A12" s="14" t="str">
        <f t="shared" si="0"/>
        <v>1</v>
      </c>
      <c r="B12" s="6" t="s">
        <v>71</v>
      </c>
      <c r="C12" s="5" t="s">
        <v>20</v>
      </c>
      <c r="D12" s="7">
        <f>SUMIFS(Data!$F:$F,Data!$T:$T,Account_Summary!$B12,Data!$A:$A,Account_Summary!$D$1)</f>
        <v>0</v>
      </c>
      <c r="E12" s="8">
        <f>SUMIFS(Data!$G:$G,Data!$T:$T,Account_Summary!$B12,Data!$A:$A,Account_Summary!$D$1)</f>
        <v>0</v>
      </c>
      <c r="F12" s="8">
        <f>SUMIFS(Data!$H:$H,Data!$T:$T,Account_Summary!$B12,Data!$A:$A,Account_Summary!$D$1)</f>
        <v>0</v>
      </c>
      <c r="G12" s="15">
        <f>SUMIFS(Data!$P:$P,Data!$A:$A,Account_Summary!D$1,Data!$T:$T,Account_Summary!$B12)</f>
        <v>0</v>
      </c>
    </row>
    <row r="13" spans="1:7" x14ac:dyDescent="0.15">
      <c r="A13" s="14" t="str">
        <f t="shared" si="0"/>
        <v>1</v>
      </c>
      <c r="B13" s="6" t="s">
        <v>72</v>
      </c>
      <c r="C13" s="5" t="s">
        <v>22</v>
      </c>
      <c r="D13" s="7">
        <f>SUMIFS(Data!$F:$F,Data!$T:$T,Account_Summary!$B13,Data!$A:$A,Account_Summary!$D$1)</f>
        <v>0</v>
      </c>
      <c r="E13" s="8">
        <f>SUMIFS(Data!$G:$G,Data!$T:$T,Account_Summary!$B13,Data!$A:$A,Account_Summary!$D$1)</f>
        <v>0</v>
      </c>
      <c r="F13" s="8">
        <f>SUMIFS(Data!$H:$H,Data!$T:$T,Account_Summary!$B13,Data!$A:$A,Account_Summary!$D$1)</f>
        <v>0</v>
      </c>
      <c r="G13" s="15">
        <f>SUMIFS(Data!$P:$P,Data!$A:$A,Account_Summary!D$1,Data!$T:$T,Account_Summary!$B13)</f>
        <v>0</v>
      </c>
    </row>
    <row r="14" spans="1:7" x14ac:dyDescent="0.15">
      <c r="A14" s="14" t="str">
        <f t="shared" si="0"/>
        <v>1</v>
      </c>
      <c r="B14" s="6" t="s">
        <v>73</v>
      </c>
      <c r="C14" s="5" t="s">
        <v>23</v>
      </c>
      <c r="D14" s="7">
        <f>SUMIFS(Data!$F:$F,Data!$T:$T,Account_Summary!$B14,Data!$A:$A,Account_Summary!$D$1)</f>
        <v>0</v>
      </c>
      <c r="E14" s="8">
        <f>SUMIFS(Data!$G:$G,Data!$T:$T,Account_Summary!$B14,Data!$A:$A,Account_Summary!$D$1)</f>
        <v>0</v>
      </c>
      <c r="F14" s="8">
        <f>SUMIFS(Data!$H:$H,Data!$T:$T,Account_Summary!$B14,Data!$A:$A,Account_Summary!$D$1)</f>
        <v>0</v>
      </c>
      <c r="G14" s="15">
        <f>SUMIFS(Data!$P:$P,Data!$A:$A,Account_Summary!D$1,Data!$T:$T,Account_Summary!$B14)</f>
        <v>0</v>
      </c>
    </row>
    <row r="15" spans="1:7" x14ac:dyDescent="0.15">
      <c r="A15" s="14" t="str">
        <f t="shared" si="0"/>
        <v>1</v>
      </c>
      <c r="B15" s="6" t="s">
        <v>74</v>
      </c>
      <c r="C15" s="5" t="s">
        <v>24</v>
      </c>
      <c r="D15" s="7">
        <f>SUMIFS(Data!$F:$F,Data!$T:$T,Account_Summary!$B15,Data!$A:$A,Account_Summary!$D$1)</f>
        <v>0</v>
      </c>
      <c r="E15" s="8">
        <f>SUMIFS(Data!$G:$G,Data!$T:$T,Account_Summary!$B15,Data!$A:$A,Account_Summary!$D$1)</f>
        <v>0</v>
      </c>
      <c r="F15" s="8">
        <f>SUMIFS(Data!$H:$H,Data!$T:$T,Account_Summary!$B15,Data!$A:$A,Account_Summary!$D$1)</f>
        <v>0</v>
      </c>
      <c r="G15" s="15">
        <f>SUMIFS(Data!$P:$P,Data!$A:$A,Account_Summary!D$1,Data!$T:$T,Account_Summary!$B15)</f>
        <v>0</v>
      </c>
    </row>
    <row r="16" spans="1:7" x14ac:dyDescent="0.15">
      <c r="A16" s="14" t="str">
        <f t="shared" si="0"/>
        <v>1</v>
      </c>
      <c r="B16" s="6" t="s">
        <v>75</v>
      </c>
      <c r="C16" s="5" t="s">
        <v>25</v>
      </c>
      <c r="D16" s="7">
        <f>SUMIFS(Data!$F:$F,Data!$T:$T,Account_Summary!$B16,Data!$A:$A,Account_Summary!$D$1)</f>
        <v>0</v>
      </c>
      <c r="E16" s="8">
        <f>SUMIFS(Data!$G:$G,Data!$T:$T,Account_Summary!$B16,Data!$A:$A,Account_Summary!$D$1)</f>
        <v>0</v>
      </c>
      <c r="F16" s="8">
        <f>SUMIFS(Data!$H:$H,Data!$T:$T,Account_Summary!$B16,Data!$A:$A,Account_Summary!$D$1)</f>
        <v>0</v>
      </c>
      <c r="G16" s="15">
        <f>SUMIFS(Data!$P:$P,Data!$A:$A,Account_Summary!D$1,Data!$T:$T,Account_Summary!$B16)</f>
        <v>0</v>
      </c>
    </row>
    <row r="17" spans="1:7" x14ac:dyDescent="0.15">
      <c r="A17" s="14" t="str">
        <f t="shared" si="0"/>
        <v>1</v>
      </c>
      <c r="B17" s="6" t="s">
        <v>76</v>
      </c>
      <c r="C17" s="5" t="s">
        <v>27</v>
      </c>
      <c r="D17" s="7">
        <f>SUMIFS(Data!$F:$F,Data!$T:$T,Account_Summary!$B17,Data!$A:$A,Account_Summary!$D$1)</f>
        <v>0</v>
      </c>
      <c r="E17" s="8">
        <f>SUMIFS(Data!$G:$G,Data!$T:$T,Account_Summary!$B17,Data!$A:$A,Account_Summary!$D$1)</f>
        <v>0</v>
      </c>
      <c r="F17" s="8">
        <f>SUMIFS(Data!$H:$H,Data!$T:$T,Account_Summary!$B17,Data!$A:$A,Account_Summary!$D$1)</f>
        <v>0</v>
      </c>
      <c r="G17" s="15">
        <f>SUMIFS(Data!$P:$P,Data!$A:$A,Account_Summary!D$1,Data!$T:$T,Account_Summary!$B17)</f>
        <v>0</v>
      </c>
    </row>
    <row r="18" spans="1:7" x14ac:dyDescent="0.15">
      <c r="A18" s="14" t="str">
        <f t="shared" si="0"/>
        <v>1</v>
      </c>
      <c r="B18" s="6" t="s">
        <v>77</v>
      </c>
      <c r="C18" s="5" t="s">
        <v>27</v>
      </c>
      <c r="D18" s="7">
        <f>SUMIFS(Data!$F:$F,Data!$T:$T,Account_Summary!$B18,Data!$A:$A,Account_Summary!$D$1)</f>
        <v>0</v>
      </c>
      <c r="E18" s="8">
        <f>SUMIFS(Data!$G:$G,Data!$T:$T,Account_Summary!$B18,Data!$A:$A,Account_Summary!$D$1)</f>
        <v>0</v>
      </c>
      <c r="F18" s="8">
        <f>SUMIFS(Data!$H:$H,Data!$T:$T,Account_Summary!$B18,Data!$A:$A,Account_Summary!$D$1)</f>
        <v>0</v>
      </c>
      <c r="G18" s="15">
        <f>SUMIFS(Data!$P:$P,Data!$A:$A,Account_Summary!D$1,Data!$T:$T,Account_Summary!$B18)</f>
        <v>0</v>
      </c>
    </row>
    <row r="19" spans="1:7" x14ac:dyDescent="0.15">
      <c r="A19" s="14" t="str">
        <f t="shared" si="0"/>
        <v>1</v>
      </c>
      <c r="B19" s="6" t="s">
        <v>78</v>
      </c>
      <c r="C19" s="5" t="s">
        <v>15</v>
      </c>
      <c r="D19" s="7">
        <f>SUMIFS(Data!$F:$F,Data!$T:$T,Account_Summary!$B19,Data!$A:$A,Account_Summary!$D$1)</f>
        <v>0</v>
      </c>
      <c r="E19" s="8">
        <f>SUMIFS(Data!$G:$G,Data!$T:$T,Account_Summary!$B19,Data!$A:$A,Account_Summary!$D$1)</f>
        <v>0</v>
      </c>
      <c r="F19" s="8">
        <f>SUMIFS(Data!$H:$H,Data!$T:$T,Account_Summary!$B19,Data!$A:$A,Account_Summary!$D$1)</f>
        <v>0</v>
      </c>
      <c r="G19" s="15">
        <f>SUMIFS(Data!$P:$P,Data!$A:$A,Account_Summary!D$1,Data!$T:$T,Account_Summary!$B19)</f>
        <v>0</v>
      </c>
    </row>
    <row r="20" spans="1:7" x14ac:dyDescent="0.15">
      <c r="A20" s="14" t="str">
        <f t="shared" si="0"/>
        <v>1</v>
      </c>
      <c r="B20" s="6" t="s">
        <v>79</v>
      </c>
      <c r="C20" s="5" t="s">
        <v>16</v>
      </c>
      <c r="D20" s="7">
        <f>SUMIFS(Data!$F:$F,Data!$T:$T,Account_Summary!$B20,Data!$A:$A,Account_Summary!$D$1)</f>
        <v>0</v>
      </c>
      <c r="E20" s="8">
        <f>SUMIFS(Data!$G:$G,Data!$T:$T,Account_Summary!$B20,Data!$A:$A,Account_Summary!$D$1)</f>
        <v>0</v>
      </c>
      <c r="F20" s="8">
        <f>SUMIFS(Data!$H:$H,Data!$T:$T,Account_Summary!$B20,Data!$A:$A,Account_Summary!$D$1)</f>
        <v>0</v>
      </c>
      <c r="G20" s="15">
        <f>SUMIFS(Data!$P:$P,Data!$A:$A,Account_Summary!D$1,Data!$T:$T,Account_Summary!$B20)</f>
        <v>0</v>
      </c>
    </row>
    <row r="21" spans="1:7" x14ac:dyDescent="0.15">
      <c r="A21" s="14" t="str">
        <f t="shared" si="0"/>
        <v>1</v>
      </c>
      <c r="B21" s="6" t="s">
        <v>80</v>
      </c>
      <c r="C21" s="5" t="s">
        <v>17</v>
      </c>
      <c r="D21" s="7">
        <f>SUMIFS(Data!$F:$F,Data!$T:$T,Account_Summary!$B21,Data!$A:$A,Account_Summary!$D$1)</f>
        <v>0</v>
      </c>
      <c r="E21" s="8">
        <f>SUMIFS(Data!$G:$G,Data!$T:$T,Account_Summary!$B21,Data!$A:$A,Account_Summary!$D$1)</f>
        <v>0</v>
      </c>
      <c r="F21" s="8">
        <f>SUMIFS(Data!$H:$H,Data!$T:$T,Account_Summary!$B21,Data!$A:$A,Account_Summary!$D$1)</f>
        <v>0</v>
      </c>
      <c r="G21" s="15">
        <f>SUMIFS(Data!$P:$P,Data!$A:$A,Account_Summary!D$1,Data!$T:$T,Account_Summary!$B21)</f>
        <v>0</v>
      </c>
    </row>
    <row r="22" spans="1:7" x14ac:dyDescent="0.15">
      <c r="A22" s="14" t="str">
        <f t="shared" si="0"/>
        <v>1</v>
      </c>
      <c r="B22" s="6" t="s">
        <v>81</v>
      </c>
      <c r="C22" s="5" t="s">
        <v>18</v>
      </c>
      <c r="D22" s="7">
        <f>SUMIFS(Data!$F:$F,Data!$T:$T,Account_Summary!$B22,Data!$A:$A,Account_Summary!$D$1)</f>
        <v>0</v>
      </c>
      <c r="E22" s="8">
        <f>SUMIFS(Data!$G:$G,Data!$T:$T,Account_Summary!$B22,Data!$A:$A,Account_Summary!$D$1)</f>
        <v>0</v>
      </c>
      <c r="F22" s="8">
        <f>SUMIFS(Data!$H:$H,Data!$T:$T,Account_Summary!$B22,Data!$A:$A,Account_Summary!$D$1)</f>
        <v>0</v>
      </c>
      <c r="G22" s="15">
        <f>SUMIFS(Data!$P:$P,Data!$A:$A,Account_Summary!D$1,Data!$T:$T,Account_Summary!$B22)</f>
        <v>0</v>
      </c>
    </row>
    <row r="23" spans="1:7" x14ac:dyDescent="0.15">
      <c r="A23" s="14" t="str">
        <f t="shared" si="0"/>
        <v>2</v>
      </c>
      <c r="B23" s="6" t="s">
        <v>82</v>
      </c>
      <c r="C23" s="5" t="s">
        <v>29</v>
      </c>
      <c r="D23" s="7">
        <f>SUMIFS(Data!$F:$F,Data!$T:$T,Account_Summary!$B23,Data!$A:$A,Account_Summary!$D$1)</f>
        <v>0</v>
      </c>
      <c r="E23" s="8">
        <f>SUMIFS(Data!$G:$G,Data!$T:$T,Account_Summary!$B23,Data!$A:$A,Account_Summary!$D$1)</f>
        <v>0</v>
      </c>
      <c r="F23" s="8">
        <f>SUMIFS(Data!$H:$H,Data!$T:$T,Account_Summary!$B23,Data!$A:$A,Account_Summary!$D$1)</f>
        <v>0</v>
      </c>
      <c r="G23" s="15">
        <f>SUMIFS(Data!$P:$P,Data!$A:$A,Account_Summary!D$1,Data!$T:$T,Account_Summary!$B23)</f>
        <v>0</v>
      </c>
    </row>
    <row r="24" spans="1:7" x14ac:dyDescent="0.15">
      <c r="A24" s="14" t="str">
        <f t="shared" si="0"/>
        <v>2</v>
      </c>
      <c r="B24" s="6" t="s">
        <v>83</v>
      </c>
      <c r="C24" s="5" t="s">
        <v>30</v>
      </c>
      <c r="D24" s="7">
        <f>SUMIFS(Data!$F:$F,Data!$T:$T,Account_Summary!$B24,Data!$A:$A,Account_Summary!$D$1)</f>
        <v>0</v>
      </c>
      <c r="E24" s="8">
        <f>SUMIFS(Data!$G:$G,Data!$T:$T,Account_Summary!$B24,Data!$A:$A,Account_Summary!$D$1)</f>
        <v>0</v>
      </c>
      <c r="F24" s="8">
        <f>SUMIFS(Data!$H:$H,Data!$T:$T,Account_Summary!$B24,Data!$A:$A,Account_Summary!$D$1)</f>
        <v>0</v>
      </c>
      <c r="G24" s="15">
        <f>SUMIFS(Data!$P:$P,Data!$A:$A,Account_Summary!D$1,Data!$T:$T,Account_Summary!$B24)</f>
        <v>0</v>
      </c>
    </row>
    <row r="25" spans="1:7" x14ac:dyDescent="0.15">
      <c r="A25" s="14" t="str">
        <f t="shared" si="0"/>
        <v>2</v>
      </c>
      <c r="B25" s="6" t="s">
        <v>84</v>
      </c>
      <c r="C25" s="5" t="s">
        <v>31</v>
      </c>
      <c r="D25" s="7">
        <f>SUMIFS(Data!$F:$F,Data!$T:$T,Account_Summary!$B25,Data!$A:$A,Account_Summary!$D$1)</f>
        <v>12000</v>
      </c>
      <c r="E25" s="8">
        <f>SUMIFS(Data!$G:$G,Data!$T:$T,Account_Summary!$B25,Data!$A:$A,Account_Summary!$D$1)</f>
        <v>0</v>
      </c>
      <c r="F25" s="8">
        <f>SUMIFS(Data!$H:$H,Data!$T:$T,Account_Summary!$B25,Data!$A:$A,Account_Summary!$D$1)</f>
        <v>0</v>
      </c>
      <c r="G25" s="15">
        <f>SUMIFS(Data!$P:$P,Data!$A:$A,Account_Summary!D$1,Data!$T:$T,Account_Summary!$B25)</f>
        <v>12000</v>
      </c>
    </row>
    <row r="26" spans="1:7" x14ac:dyDescent="0.15">
      <c r="A26" s="14" t="str">
        <f t="shared" si="0"/>
        <v>2</v>
      </c>
      <c r="B26" s="6" t="s">
        <v>85</v>
      </c>
      <c r="C26" s="5" t="s">
        <v>32</v>
      </c>
      <c r="D26" s="7">
        <f>SUMIFS(Data!$F:$F,Data!$T:$T,Account_Summary!$B26,Data!$A:$A,Account_Summary!$D$1)</f>
        <v>0</v>
      </c>
      <c r="E26" s="8">
        <f>SUMIFS(Data!$G:$G,Data!$T:$T,Account_Summary!$B26,Data!$A:$A,Account_Summary!$D$1)</f>
        <v>0</v>
      </c>
      <c r="F26" s="8">
        <f>SUMIFS(Data!$H:$H,Data!$T:$T,Account_Summary!$B26,Data!$A:$A,Account_Summary!$D$1)</f>
        <v>0</v>
      </c>
      <c r="G26" s="15">
        <f>SUMIFS(Data!$P:$P,Data!$A:$A,Account_Summary!D$1,Data!$T:$T,Account_Summary!$B26)</f>
        <v>0</v>
      </c>
    </row>
    <row r="27" spans="1:7" x14ac:dyDescent="0.15">
      <c r="A27" s="14" t="str">
        <f t="shared" si="0"/>
        <v>2</v>
      </c>
      <c r="B27" s="6" t="s">
        <v>86</v>
      </c>
      <c r="C27" s="5" t="s">
        <v>29</v>
      </c>
      <c r="D27" s="7">
        <f>SUMIFS(Data!$F:$F,Data!$T:$T,Account_Summary!$B27,Data!$A:$A,Account_Summary!$D$1)</f>
        <v>0</v>
      </c>
      <c r="E27" s="8">
        <f>SUMIFS(Data!$G:$G,Data!$T:$T,Account_Summary!$B27,Data!$A:$A,Account_Summary!$D$1)</f>
        <v>0</v>
      </c>
      <c r="F27" s="8">
        <f>SUMIFS(Data!$H:$H,Data!$T:$T,Account_Summary!$B27,Data!$A:$A,Account_Summary!$D$1)</f>
        <v>0</v>
      </c>
      <c r="G27" s="15">
        <f>SUMIFS(Data!$P:$P,Data!$A:$A,Account_Summary!D$1,Data!$T:$T,Account_Summary!$B27)</f>
        <v>0</v>
      </c>
    </row>
    <row r="28" spans="1:7" x14ac:dyDescent="0.15">
      <c r="A28" s="14" t="str">
        <f t="shared" si="0"/>
        <v>2</v>
      </c>
      <c r="B28" s="6" t="s">
        <v>87</v>
      </c>
      <c r="C28" s="5" t="s">
        <v>30</v>
      </c>
      <c r="D28" s="7">
        <f>SUMIFS(Data!$F:$F,Data!$T:$T,Account_Summary!$B28,Data!$A:$A,Account_Summary!$D$1)</f>
        <v>0</v>
      </c>
      <c r="E28" s="8">
        <f>SUMIFS(Data!$G:$G,Data!$T:$T,Account_Summary!$B28,Data!$A:$A,Account_Summary!$D$1)</f>
        <v>0</v>
      </c>
      <c r="F28" s="8">
        <f>SUMIFS(Data!$H:$H,Data!$T:$T,Account_Summary!$B28,Data!$A:$A,Account_Summary!$D$1)</f>
        <v>0</v>
      </c>
      <c r="G28" s="15">
        <f>SUMIFS(Data!$P:$P,Data!$A:$A,Account_Summary!D$1,Data!$T:$T,Account_Summary!$B28)</f>
        <v>0</v>
      </c>
    </row>
    <row r="29" spans="1:7" x14ac:dyDescent="0.15">
      <c r="A29" s="14" t="str">
        <f t="shared" si="0"/>
        <v>2</v>
      </c>
      <c r="B29" s="6" t="s">
        <v>88</v>
      </c>
      <c r="C29" s="5" t="s">
        <v>33</v>
      </c>
      <c r="D29" s="7">
        <f>SUMIFS(Data!$F:$F,Data!$T:$T,Account_Summary!$B29,Data!$A:$A,Account_Summary!$D$1)</f>
        <v>0</v>
      </c>
      <c r="E29" s="8">
        <f>SUMIFS(Data!$G:$G,Data!$T:$T,Account_Summary!$B29,Data!$A:$A,Account_Summary!$D$1)</f>
        <v>0</v>
      </c>
      <c r="F29" s="8">
        <f>SUMIFS(Data!$H:$H,Data!$T:$T,Account_Summary!$B29,Data!$A:$A,Account_Summary!$D$1)</f>
        <v>0</v>
      </c>
      <c r="G29" s="15">
        <f>SUMIFS(Data!$P:$P,Data!$A:$A,Account_Summary!D$1,Data!$T:$T,Account_Summary!$B29)</f>
        <v>0</v>
      </c>
    </row>
    <row r="30" spans="1:7" x14ac:dyDescent="0.15">
      <c r="A30" s="14" t="str">
        <f t="shared" si="0"/>
        <v>2</v>
      </c>
      <c r="B30" s="6" t="s">
        <v>89</v>
      </c>
      <c r="C30" s="5" t="s">
        <v>31</v>
      </c>
      <c r="D30" s="7">
        <f>SUMIFS(Data!$F:$F,Data!$T:$T,Account_Summary!$B30,Data!$A:$A,Account_Summary!$D$1)</f>
        <v>0</v>
      </c>
      <c r="E30" s="8">
        <f>SUMIFS(Data!$G:$G,Data!$T:$T,Account_Summary!$B30,Data!$A:$A,Account_Summary!$D$1)</f>
        <v>0</v>
      </c>
      <c r="F30" s="8">
        <f>SUMIFS(Data!$H:$H,Data!$T:$T,Account_Summary!$B30,Data!$A:$A,Account_Summary!$D$1)</f>
        <v>0</v>
      </c>
      <c r="G30" s="15">
        <f>SUMIFS(Data!$P:$P,Data!$A:$A,Account_Summary!D$1,Data!$T:$T,Account_Summary!$B30)</f>
        <v>0</v>
      </c>
    </row>
    <row r="31" spans="1:7" x14ac:dyDescent="0.15">
      <c r="A31" s="14" t="str">
        <f t="shared" si="0"/>
        <v>2</v>
      </c>
      <c r="B31" s="6" t="s">
        <v>90</v>
      </c>
      <c r="C31" s="5" t="s">
        <v>32</v>
      </c>
      <c r="D31" s="7">
        <f>SUMIFS(Data!$F:$F,Data!$T:$T,Account_Summary!$B31,Data!$A:$A,Account_Summary!$D$1)</f>
        <v>0</v>
      </c>
      <c r="E31" s="8">
        <f>SUMIFS(Data!$G:$G,Data!$T:$T,Account_Summary!$B31,Data!$A:$A,Account_Summary!$D$1)</f>
        <v>0</v>
      </c>
      <c r="F31" s="8">
        <f>SUMIFS(Data!$H:$H,Data!$T:$T,Account_Summary!$B31,Data!$A:$A,Account_Summary!$D$1)</f>
        <v>0</v>
      </c>
      <c r="G31" s="15">
        <f>SUMIFS(Data!$P:$P,Data!$A:$A,Account_Summary!D$1,Data!$T:$T,Account_Summary!$B31)</f>
        <v>0</v>
      </c>
    </row>
    <row r="32" spans="1:7" x14ac:dyDescent="0.15">
      <c r="A32" s="14" t="str">
        <f t="shared" si="0"/>
        <v>2</v>
      </c>
      <c r="B32" s="6" t="s">
        <v>91</v>
      </c>
      <c r="C32" s="5" t="s">
        <v>34</v>
      </c>
      <c r="D32" s="7">
        <f>SUMIFS(Data!$F:$F,Data!$T:$T,Account_Summary!$B32,Data!$A:$A,Account_Summary!$D$1)</f>
        <v>0</v>
      </c>
      <c r="E32" s="8">
        <f>SUMIFS(Data!$G:$G,Data!$T:$T,Account_Summary!$B32,Data!$A:$A,Account_Summary!$D$1)</f>
        <v>0</v>
      </c>
      <c r="F32" s="8">
        <f>SUMIFS(Data!$H:$H,Data!$T:$T,Account_Summary!$B32,Data!$A:$A,Account_Summary!$D$1)</f>
        <v>0</v>
      </c>
      <c r="G32" s="15">
        <f>SUMIFS(Data!$P:$P,Data!$A:$A,Account_Summary!D$1,Data!$T:$T,Account_Summary!$B32)</f>
        <v>0</v>
      </c>
    </row>
    <row r="33" spans="1:7" x14ac:dyDescent="0.15">
      <c r="A33" s="14" t="str">
        <f t="shared" si="0"/>
        <v>3</v>
      </c>
      <c r="B33" s="6" t="s">
        <v>92</v>
      </c>
      <c r="C33" s="5" t="s">
        <v>36</v>
      </c>
      <c r="D33" s="7">
        <f>SUMIFS(Data!$F:$F,Data!$T:$T,Account_Summary!$B33,Data!$A:$A,Account_Summary!$D$1)</f>
        <v>0</v>
      </c>
      <c r="E33" s="8">
        <f>SUMIFS(Data!$G:$G,Data!$T:$T,Account_Summary!$B33,Data!$A:$A,Account_Summary!$D$1)</f>
        <v>0</v>
      </c>
      <c r="F33" s="8">
        <f>SUMIFS(Data!$H:$H,Data!$T:$T,Account_Summary!$B33,Data!$A:$A,Account_Summary!$D$1)</f>
        <v>0</v>
      </c>
      <c r="G33" s="15">
        <f>SUMIFS(Data!$P:$P,Data!$A:$A,Account_Summary!D$1,Data!$T:$T,Account_Summary!$B33)</f>
        <v>0</v>
      </c>
    </row>
    <row r="34" spans="1:7" x14ac:dyDescent="0.15">
      <c r="A34" s="14" t="str">
        <f t="shared" si="0"/>
        <v>3</v>
      </c>
      <c r="B34" s="6" t="s">
        <v>93</v>
      </c>
      <c r="C34" s="5" t="s">
        <v>37</v>
      </c>
      <c r="D34" s="7">
        <f>SUMIFS(Data!$F:$F,Data!$T:$T,Account_Summary!$B34,Data!$A:$A,Account_Summary!$D$1)</f>
        <v>0</v>
      </c>
      <c r="E34" s="8">
        <f>SUMIFS(Data!$G:$G,Data!$T:$T,Account_Summary!$B34,Data!$A:$A,Account_Summary!$D$1)</f>
        <v>0</v>
      </c>
      <c r="F34" s="8">
        <f>SUMIFS(Data!$H:$H,Data!$T:$T,Account_Summary!$B34,Data!$A:$A,Account_Summary!$D$1)</f>
        <v>0</v>
      </c>
      <c r="G34" s="15">
        <f>SUMIFS(Data!$P:$P,Data!$A:$A,Account_Summary!D$1,Data!$T:$T,Account_Summary!$B34)</f>
        <v>0</v>
      </c>
    </row>
    <row r="35" spans="1:7" x14ac:dyDescent="0.15">
      <c r="A35" s="14" t="str">
        <f t="shared" si="0"/>
        <v>3</v>
      </c>
      <c r="B35" s="6" t="s">
        <v>94</v>
      </c>
      <c r="C35" s="5" t="s">
        <v>38</v>
      </c>
      <c r="D35" s="7">
        <f>SUMIFS(Data!$F:$F,Data!$T:$T,Account_Summary!$B35,Data!$A:$A,Account_Summary!$D$1)</f>
        <v>0</v>
      </c>
      <c r="E35" s="8">
        <f>SUMIFS(Data!$G:$G,Data!$T:$T,Account_Summary!$B35,Data!$A:$A,Account_Summary!$D$1)</f>
        <v>0</v>
      </c>
      <c r="F35" s="8">
        <f>SUMIFS(Data!$H:$H,Data!$T:$T,Account_Summary!$B35,Data!$A:$A,Account_Summary!$D$1)</f>
        <v>0</v>
      </c>
      <c r="G35" s="15">
        <f>SUMIFS(Data!$P:$P,Data!$A:$A,Account_Summary!D$1,Data!$T:$T,Account_Summary!$B35)</f>
        <v>0</v>
      </c>
    </row>
    <row r="36" spans="1:7" x14ac:dyDescent="0.15">
      <c r="A36" s="14" t="str">
        <f t="shared" si="0"/>
        <v>3</v>
      </c>
      <c r="B36" s="6" t="s">
        <v>95</v>
      </c>
      <c r="C36" s="5" t="s">
        <v>39</v>
      </c>
      <c r="D36" s="7">
        <f>SUMIFS(Data!$F:$F,Data!$T:$T,Account_Summary!$B36,Data!$A:$A,Account_Summary!$D$1)</f>
        <v>0</v>
      </c>
      <c r="E36" s="8">
        <f>SUMIFS(Data!$G:$G,Data!$T:$T,Account_Summary!$B36,Data!$A:$A,Account_Summary!$D$1)</f>
        <v>0</v>
      </c>
      <c r="F36" s="8">
        <f>SUMIFS(Data!$H:$H,Data!$T:$T,Account_Summary!$B36,Data!$A:$A,Account_Summary!$D$1)</f>
        <v>0</v>
      </c>
      <c r="G36" s="15">
        <f>SUMIFS(Data!$P:$P,Data!$A:$A,Account_Summary!D$1,Data!$T:$T,Account_Summary!$B36)</f>
        <v>0</v>
      </c>
    </row>
    <row r="37" spans="1:7" x14ac:dyDescent="0.15">
      <c r="A37" s="14" t="str">
        <f t="shared" si="0"/>
        <v>3</v>
      </c>
      <c r="B37" s="6" t="s">
        <v>96</v>
      </c>
      <c r="C37" s="5" t="s">
        <v>40</v>
      </c>
      <c r="D37" s="7">
        <f>SUMIFS(Data!$F:$F,Data!$T:$T,Account_Summary!$B37,Data!$A:$A,Account_Summary!$D$1)</f>
        <v>0</v>
      </c>
      <c r="E37" s="8">
        <f>SUMIFS(Data!$G:$G,Data!$T:$T,Account_Summary!$B37,Data!$A:$A,Account_Summary!$D$1)</f>
        <v>0</v>
      </c>
      <c r="F37" s="8">
        <f>SUMIFS(Data!$H:$H,Data!$T:$T,Account_Summary!$B37,Data!$A:$A,Account_Summary!$D$1)</f>
        <v>0</v>
      </c>
      <c r="G37" s="15">
        <f>SUMIFS(Data!$P:$P,Data!$A:$A,Account_Summary!D$1,Data!$T:$T,Account_Summary!$B37)</f>
        <v>0</v>
      </c>
    </row>
    <row r="38" spans="1:7" x14ac:dyDescent="0.15">
      <c r="A38" s="14" t="str">
        <f t="shared" si="0"/>
        <v>3</v>
      </c>
      <c r="B38" s="6" t="s">
        <v>97</v>
      </c>
      <c r="C38" s="5" t="s">
        <v>41</v>
      </c>
      <c r="D38" s="7">
        <f>SUMIFS(Data!$F:$F,Data!$T:$T,Account_Summary!$B38,Data!$A:$A,Account_Summary!$D$1)</f>
        <v>0</v>
      </c>
      <c r="E38" s="8">
        <f>SUMIFS(Data!$G:$G,Data!$T:$T,Account_Summary!$B38,Data!$A:$A,Account_Summary!$D$1)</f>
        <v>0</v>
      </c>
      <c r="F38" s="8">
        <f>SUMIFS(Data!$H:$H,Data!$T:$T,Account_Summary!$B38,Data!$A:$A,Account_Summary!$D$1)</f>
        <v>0</v>
      </c>
      <c r="G38" s="15">
        <f>SUMIFS(Data!$P:$P,Data!$A:$A,Account_Summary!D$1,Data!$T:$T,Account_Summary!$B38)</f>
        <v>0</v>
      </c>
    </row>
    <row r="39" spans="1:7" x14ac:dyDescent="0.15">
      <c r="A39" s="14" t="str">
        <f t="shared" si="0"/>
        <v>3</v>
      </c>
      <c r="B39" s="6" t="s">
        <v>98</v>
      </c>
      <c r="C39" s="5" t="s">
        <v>42</v>
      </c>
      <c r="D39" s="7">
        <f>SUMIFS(Data!$F:$F,Data!$T:$T,Account_Summary!$B39,Data!$A:$A,Account_Summary!$D$1)</f>
        <v>0</v>
      </c>
      <c r="E39" s="8">
        <f>SUMIFS(Data!$G:$G,Data!$T:$T,Account_Summary!$B39,Data!$A:$A,Account_Summary!$D$1)</f>
        <v>0</v>
      </c>
      <c r="F39" s="8">
        <f>SUMIFS(Data!$H:$H,Data!$T:$T,Account_Summary!$B39,Data!$A:$A,Account_Summary!$D$1)</f>
        <v>0</v>
      </c>
      <c r="G39" s="15">
        <f>SUMIFS(Data!$P:$P,Data!$A:$A,Account_Summary!D$1,Data!$T:$T,Account_Summary!$B39)</f>
        <v>0</v>
      </c>
    </row>
    <row r="40" spans="1:7" x14ac:dyDescent="0.15">
      <c r="A40" s="14" t="str">
        <f t="shared" si="0"/>
        <v>3</v>
      </c>
      <c r="B40" s="6" t="s">
        <v>99</v>
      </c>
      <c r="C40" s="5" t="s">
        <v>36</v>
      </c>
      <c r="D40" s="7">
        <f>SUMIFS(Data!$F:$F,Data!$T:$T,Account_Summary!$B40,Data!$A:$A,Account_Summary!$D$1)</f>
        <v>0</v>
      </c>
      <c r="E40" s="8">
        <f>SUMIFS(Data!$G:$G,Data!$T:$T,Account_Summary!$B40,Data!$A:$A,Account_Summary!$D$1)</f>
        <v>0</v>
      </c>
      <c r="F40" s="8">
        <f>SUMIFS(Data!$H:$H,Data!$T:$T,Account_Summary!$B40,Data!$A:$A,Account_Summary!$D$1)</f>
        <v>0</v>
      </c>
      <c r="G40" s="15">
        <f>SUMIFS(Data!$P:$P,Data!$A:$A,Account_Summary!D$1,Data!$T:$T,Account_Summary!$B40)</f>
        <v>0</v>
      </c>
    </row>
    <row r="41" spans="1:7" x14ac:dyDescent="0.15">
      <c r="A41" s="14" t="str">
        <f t="shared" si="0"/>
        <v>3</v>
      </c>
      <c r="B41" s="6" t="s">
        <v>100</v>
      </c>
      <c r="C41" s="5" t="s">
        <v>37</v>
      </c>
      <c r="D41" s="7">
        <f>SUMIFS(Data!$F:$F,Data!$T:$T,Account_Summary!$B41,Data!$A:$A,Account_Summary!$D$1)</f>
        <v>0</v>
      </c>
      <c r="E41" s="8">
        <f>SUMIFS(Data!$G:$G,Data!$T:$T,Account_Summary!$B41,Data!$A:$A,Account_Summary!$D$1)</f>
        <v>0</v>
      </c>
      <c r="F41" s="8">
        <f>SUMIFS(Data!$H:$H,Data!$T:$T,Account_Summary!$B41,Data!$A:$A,Account_Summary!$D$1)</f>
        <v>0</v>
      </c>
      <c r="G41" s="15">
        <f>SUMIFS(Data!$P:$P,Data!$A:$A,Account_Summary!D$1,Data!$T:$T,Account_Summary!$B41)</f>
        <v>0</v>
      </c>
    </row>
    <row r="42" spans="1:7" x14ac:dyDescent="0.15">
      <c r="A42" s="14" t="str">
        <f t="shared" si="0"/>
        <v>3</v>
      </c>
      <c r="B42" s="6" t="s">
        <v>101</v>
      </c>
      <c r="C42" s="5" t="s">
        <v>38</v>
      </c>
      <c r="D42" s="7">
        <f>SUMIFS(Data!$F:$F,Data!$T:$T,Account_Summary!$B42,Data!$A:$A,Account_Summary!$D$1)</f>
        <v>0</v>
      </c>
      <c r="E42" s="8">
        <f>SUMIFS(Data!$G:$G,Data!$T:$T,Account_Summary!$B42,Data!$A:$A,Account_Summary!$D$1)</f>
        <v>0</v>
      </c>
      <c r="F42" s="8">
        <f>SUMIFS(Data!$H:$H,Data!$T:$T,Account_Summary!$B42,Data!$A:$A,Account_Summary!$D$1)</f>
        <v>0</v>
      </c>
      <c r="G42" s="15">
        <f>SUMIFS(Data!$P:$P,Data!$A:$A,Account_Summary!D$1,Data!$T:$T,Account_Summary!$B42)</f>
        <v>0</v>
      </c>
    </row>
    <row r="43" spans="1:7" x14ac:dyDescent="0.15">
      <c r="A43" s="14" t="str">
        <f t="shared" si="0"/>
        <v>4</v>
      </c>
      <c r="B43" s="6" t="s">
        <v>102</v>
      </c>
      <c r="C43" s="5" t="s">
        <v>43</v>
      </c>
      <c r="D43" s="7">
        <f>SUMIFS(Data!$F:$F,Data!$T:$T,Account_Summary!$B43,Data!$A:$A,Account_Summary!$D$1)</f>
        <v>0</v>
      </c>
      <c r="E43" s="8">
        <f>SUMIFS(Data!$G:$G,Data!$T:$T,Account_Summary!$B43,Data!$A:$A,Account_Summary!$D$1)</f>
        <v>0</v>
      </c>
      <c r="F43" s="8">
        <f>SUMIFS(Data!$H:$H,Data!$T:$T,Account_Summary!$B43,Data!$A:$A,Account_Summary!$D$1)</f>
        <v>0</v>
      </c>
      <c r="G43" s="15">
        <f>SUMIFS(Data!$P:$P,Data!$A:$A,Account_Summary!D$1,Data!$T:$T,Account_Summary!$B43)</f>
        <v>0</v>
      </c>
    </row>
    <row r="44" spans="1:7" x14ac:dyDescent="0.15">
      <c r="A44" s="14" t="str">
        <f t="shared" si="0"/>
        <v>5</v>
      </c>
      <c r="B44" s="6" t="s">
        <v>103</v>
      </c>
      <c r="C44" s="5" t="s">
        <v>44</v>
      </c>
      <c r="D44" s="7">
        <f>SUMIFS(Data!$F:$F,Data!$T:$T,Account_Summary!$B44,Data!$A:$A,Account_Summary!$D$1)</f>
        <v>0</v>
      </c>
      <c r="E44" s="8">
        <f>SUMIFS(Data!$G:$G,Data!$T:$T,Account_Summary!$B44,Data!$A:$A,Account_Summary!$D$1)</f>
        <v>0</v>
      </c>
      <c r="F44" s="8">
        <f>SUMIFS(Data!$H:$H,Data!$T:$T,Account_Summary!$B44,Data!$A:$A,Account_Summary!$D$1)</f>
        <v>0</v>
      </c>
      <c r="G44" s="15">
        <f>SUMIFS(Data!$P:$P,Data!$A:$A,Account_Summary!D$1,Data!$T:$T,Account_Summary!$B44)</f>
        <v>0</v>
      </c>
    </row>
    <row r="45" spans="1:7" x14ac:dyDescent="0.15">
      <c r="A45" s="14" t="str">
        <f t="shared" si="0"/>
        <v>6</v>
      </c>
      <c r="B45" s="6" t="s">
        <v>104</v>
      </c>
      <c r="C45" s="5" t="s">
        <v>45</v>
      </c>
      <c r="D45" s="7">
        <f>SUMIFS(Data!$F:$F,Data!$T:$T,Account_Summary!$B45,Data!$A:$A,Account_Summary!$D$1)</f>
        <v>0</v>
      </c>
      <c r="E45" s="8">
        <f>SUMIFS(Data!$G:$G,Data!$T:$T,Account_Summary!$B45,Data!$A:$A,Account_Summary!$D$1)</f>
        <v>0</v>
      </c>
      <c r="F45" s="8">
        <f>SUMIFS(Data!$H:$H,Data!$T:$T,Account_Summary!$B45,Data!$A:$A,Account_Summary!$D$1)</f>
        <v>0</v>
      </c>
      <c r="G45" s="15">
        <f>SUMIFS(Data!$P:$P,Data!$A:$A,Account_Summary!D$1,Data!$T:$T,Account_Summary!$B45)</f>
        <v>0</v>
      </c>
    </row>
    <row r="46" spans="1:7" x14ac:dyDescent="0.15">
      <c r="A46" s="14" t="str">
        <f t="shared" si="0"/>
        <v>6</v>
      </c>
      <c r="B46" s="6" t="s">
        <v>105</v>
      </c>
      <c r="C46" s="5" t="s">
        <v>46</v>
      </c>
      <c r="D46" s="7">
        <f>SUMIFS(Data!$F:$F,Data!$T:$T,Account_Summary!$B46,Data!$A:$A,Account_Summary!$D$1)</f>
        <v>0</v>
      </c>
      <c r="E46" s="8">
        <f>SUMIFS(Data!$G:$G,Data!$T:$T,Account_Summary!$B46,Data!$A:$A,Account_Summary!$D$1)</f>
        <v>0</v>
      </c>
      <c r="F46" s="8">
        <f>SUMIFS(Data!$H:$H,Data!$T:$T,Account_Summary!$B46,Data!$A:$A,Account_Summary!$D$1)</f>
        <v>0</v>
      </c>
      <c r="G46" s="15">
        <f>SUMIFS(Data!$P:$P,Data!$A:$A,Account_Summary!D$1,Data!$T:$T,Account_Summary!$B46)</f>
        <v>0</v>
      </c>
    </row>
    <row r="47" spans="1:7" x14ac:dyDescent="0.15">
      <c r="A47" s="14" t="str">
        <f t="shared" si="0"/>
        <v>6</v>
      </c>
      <c r="B47" s="6" t="s">
        <v>106</v>
      </c>
      <c r="C47" s="5" t="s">
        <v>47</v>
      </c>
      <c r="D47" s="7">
        <f>SUMIFS(Data!$F:$F,Data!$T:$T,Account_Summary!$B47,Data!$A:$A,Account_Summary!$D$1)</f>
        <v>2740366</v>
      </c>
      <c r="E47" s="8">
        <f>SUMIFS(Data!$G:$G,Data!$T:$T,Account_Summary!$B47,Data!$A:$A,Account_Summary!$D$1)</f>
        <v>2346274</v>
      </c>
      <c r="F47" s="8">
        <f>SUMIFS(Data!$H:$H,Data!$T:$T,Account_Summary!$B47,Data!$A:$A,Account_Summary!$D$1)</f>
        <v>0</v>
      </c>
      <c r="G47" s="15">
        <f>SUMIFS(Data!$P:$P,Data!$A:$A,Account_Summary!D$1,Data!$T:$T,Account_Summary!$B47)</f>
        <v>5086640</v>
      </c>
    </row>
    <row r="48" spans="1:7" x14ac:dyDescent="0.15">
      <c r="A48" s="14" t="str">
        <f t="shared" si="0"/>
        <v>6</v>
      </c>
      <c r="B48" s="6" t="s">
        <v>107</v>
      </c>
      <c r="C48" s="5" t="s">
        <v>36</v>
      </c>
      <c r="D48" s="7">
        <f>SUMIFS(Data!$F:$F,Data!$T:$T,Account_Summary!$B48,Data!$A:$A,Account_Summary!$D$1)</f>
        <v>0</v>
      </c>
      <c r="E48" s="8">
        <f>SUMIFS(Data!$G:$G,Data!$T:$T,Account_Summary!$B48,Data!$A:$A,Account_Summary!$D$1)</f>
        <v>0</v>
      </c>
      <c r="F48" s="8">
        <f>SUMIFS(Data!$H:$H,Data!$T:$T,Account_Summary!$B48,Data!$A:$A,Account_Summary!$D$1)</f>
        <v>0</v>
      </c>
      <c r="G48" s="15">
        <f>SUMIFS(Data!$P:$P,Data!$A:$A,Account_Summary!D$1,Data!$T:$T,Account_Summary!$B48)</f>
        <v>0</v>
      </c>
    </row>
    <row r="49" spans="1:7" x14ac:dyDescent="0.15">
      <c r="A49" s="14" t="str">
        <f t="shared" si="0"/>
        <v>6</v>
      </c>
      <c r="B49" s="6" t="s">
        <v>108</v>
      </c>
      <c r="C49" s="5" t="s">
        <v>49</v>
      </c>
      <c r="D49" s="7">
        <f>SUMIFS(Data!$F:$F,Data!$T:$T,Account_Summary!$B49,Data!$A:$A,Account_Summary!$D$1)</f>
        <v>0</v>
      </c>
      <c r="E49" s="8">
        <f>SUMIFS(Data!$G:$G,Data!$T:$T,Account_Summary!$B49,Data!$A:$A,Account_Summary!$D$1)</f>
        <v>0</v>
      </c>
      <c r="F49" s="8">
        <f>SUMIFS(Data!$H:$H,Data!$T:$T,Account_Summary!$B49,Data!$A:$A,Account_Summary!$D$1)</f>
        <v>0</v>
      </c>
      <c r="G49" s="15">
        <f>SUMIFS(Data!$P:$P,Data!$A:$A,Account_Summary!D$1,Data!$T:$T,Account_Summary!$B49)</f>
        <v>0</v>
      </c>
    </row>
    <row r="50" spans="1:7" x14ac:dyDescent="0.15">
      <c r="A50" s="14" t="str">
        <f t="shared" si="0"/>
        <v>6</v>
      </c>
      <c r="B50" s="6" t="s">
        <v>109</v>
      </c>
      <c r="C50" s="5" t="s">
        <v>36</v>
      </c>
      <c r="D50" s="7">
        <f>SUMIFS(Data!$F:$F,Data!$T:$T,Account_Summary!$B50,Data!$A:$A,Account_Summary!$D$1)</f>
        <v>0</v>
      </c>
      <c r="E50" s="8">
        <f>SUMIFS(Data!$G:$G,Data!$T:$T,Account_Summary!$B50,Data!$A:$A,Account_Summary!$D$1)</f>
        <v>0</v>
      </c>
      <c r="F50" s="8">
        <f>SUMIFS(Data!$H:$H,Data!$T:$T,Account_Summary!$B50,Data!$A:$A,Account_Summary!$D$1)</f>
        <v>0</v>
      </c>
      <c r="G50" s="15">
        <f>SUMIFS(Data!$P:$P,Data!$A:$A,Account_Summary!D$1,Data!$T:$T,Account_Summary!$B50)</f>
        <v>0</v>
      </c>
    </row>
    <row r="51" spans="1:7" x14ac:dyDescent="0.15">
      <c r="A51" s="14" t="str">
        <f t="shared" si="0"/>
        <v>6</v>
      </c>
      <c r="B51" s="6" t="s">
        <v>110</v>
      </c>
      <c r="C51" s="5" t="s">
        <v>49</v>
      </c>
      <c r="D51" s="7">
        <f>SUMIFS(Data!$F:$F,Data!$T:$T,Account_Summary!$B51,Data!$A:$A,Account_Summary!$D$1)</f>
        <v>0</v>
      </c>
      <c r="E51" s="8">
        <f>SUMIFS(Data!$G:$G,Data!$T:$T,Account_Summary!$B51,Data!$A:$A,Account_Summary!$D$1)</f>
        <v>0</v>
      </c>
      <c r="F51" s="8">
        <f>SUMIFS(Data!$H:$H,Data!$T:$T,Account_Summary!$B51,Data!$A:$A,Account_Summary!$D$1)</f>
        <v>0</v>
      </c>
      <c r="G51" s="15">
        <f>SUMIFS(Data!$P:$P,Data!$A:$A,Account_Summary!D$1,Data!$T:$T,Account_Summary!$B51)</f>
        <v>0</v>
      </c>
    </row>
    <row r="52" spans="1:7" x14ac:dyDescent="0.15">
      <c r="A52" s="14" t="str">
        <f t="shared" si="0"/>
        <v>7</v>
      </c>
      <c r="B52" s="6" t="s">
        <v>111</v>
      </c>
      <c r="C52" s="5" t="s">
        <v>50</v>
      </c>
      <c r="D52" s="7">
        <f>SUMIFS(Data!$F:$F,Data!$T:$T,Account_Summary!$B52,Data!$A:$A,Account_Summary!$D$1)</f>
        <v>38300</v>
      </c>
      <c r="E52" s="8">
        <f>SUMIFS(Data!$G:$G,Data!$T:$T,Account_Summary!$B52,Data!$A:$A,Account_Summary!$D$1)</f>
        <v>0</v>
      </c>
      <c r="F52" s="8">
        <f>SUMIFS(Data!$H:$H,Data!$T:$T,Account_Summary!$B52,Data!$A:$A,Account_Summary!$D$1)</f>
        <v>2392161</v>
      </c>
      <c r="G52" s="15">
        <f>SUMIFS(Data!$P:$P,Data!$A:$A,Account_Summary!D$1,Data!$T:$T,Account_Summary!$B52)</f>
        <v>2430461</v>
      </c>
    </row>
    <row r="53" spans="1:7" x14ac:dyDescent="0.15">
      <c r="A53" s="14" t="str">
        <f t="shared" si="0"/>
        <v>7</v>
      </c>
      <c r="B53" s="6" t="s">
        <v>112</v>
      </c>
      <c r="C53" s="5" t="s">
        <v>52</v>
      </c>
      <c r="D53" s="7">
        <f>SUMIFS(Data!$F:$F,Data!$T:$T,Account_Summary!$B53,Data!$A:$A,Account_Summary!$D$1)</f>
        <v>0</v>
      </c>
      <c r="E53" s="8">
        <f>SUMIFS(Data!$G:$G,Data!$T:$T,Account_Summary!$B53,Data!$A:$A,Account_Summary!$D$1)</f>
        <v>0</v>
      </c>
      <c r="F53" s="8">
        <f>SUMIFS(Data!$H:$H,Data!$T:$T,Account_Summary!$B53,Data!$A:$A,Account_Summary!$D$1)</f>
        <v>0</v>
      </c>
      <c r="G53" s="15">
        <f>SUMIFS(Data!$P:$P,Data!$A:$A,Account_Summary!D$1,Data!$T:$T,Account_Summary!$B53)</f>
        <v>0</v>
      </c>
    </row>
    <row r="54" spans="1:7" x14ac:dyDescent="0.15">
      <c r="A54" s="14" t="str">
        <f t="shared" si="0"/>
        <v>7</v>
      </c>
      <c r="B54" s="6" t="s">
        <v>113</v>
      </c>
      <c r="C54" s="5" t="s">
        <v>53</v>
      </c>
      <c r="D54" s="7">
        <f>SUMIFS(Data!$F:$F,Data!$T:$T,Account_Summary!$B54,Data!$A:$A,Account_Summary!$D$1)</f>
        <v>0</v>
      </c>
      <c r="E54" s="8">
        <f>SUMIFS(Data!$G:$G,Data!$T:$T,Account_Summary!$B54,Data!$A:$A,Account_Summary!$D$1)</f>
        <v>0</v>
      </c>
      <c r="F54" s="8">
        <f>SUMIFS(Data!$H:$H,Data!$T:$T,Account_Summary!$B54,Data!$A:$A,Account_Summary!$D$1)</f>
        <v>0</v>
      </c>
      <c r="G54" s="15">
        <f>SUMIFS(Data!$P:$P,Data!$A:$A,Account_Summary!D$1,Data!$T:$T,Account_Summary!$B54)</f>
        <v>0</v>
      </c>
    </row>
    <row r="55" spans="1:7" x14ac:dyDescent="0.15">
      <c r="A55" s="14" t="str">
        <f t="shared" si="0"/>
        <v>7</v>
      </c>
      <c r="B55" s="6" t="s">
        <v>114</v>
      </c>
      <c r="C55" s="5" t="s">
        <v>50</v>
      </c>
      <c r="D55" s="7">
        <f>SUMIFS(Data!$F:$F,Data!$T:$T,Account_Summary!$B55,Data!$A:$A,Account_Summary!$D$1)</f>
        <v>0</v>
      </c>
      <c r="E55" s="8">
        <f>SUMIFS(Data!$G:$G,Data!$T:$T,Account_Summary!$B55,Data!$A:$A,Account_Summary!$D$1)</f>
        <v>0</v>
      </c>
      <c r="F55" s="8">
        <f>SUMIFS(Data!$H:$H,Data!$T:$T,Account_Summary!$B55,Data!$A:$A,Account_Summary!$D$1)</f>
        <v>0</v>
      </c>
      <c r="G55" s="15">
        <f>SUMIFS(Data!$P:$P,Data!$A:$A,Account_Summary!D$1,Data!$T:$T,Account_Summary!$B55)</f>
        <v>0</v>
      </c>
    </row>
    <row r="56" spans="1:7" x14ac:dyDescent="0.15">
      <c r="A56" s="14" t="str">
        <f t="shared" si="0"/>
        <v>7</v>
      </c>
      <c r="B56" s="6" t="s">
        <v>115</v>
      </c>
      <c r="C56" s="5" t="s">
        <v>53</v>
      </c>
      <c r="D56" s="7">
        <f>SUMIFS(Data!$F:$F,Data!$T:$T,Account_Summary!$B56,Data!$A:$A,Account_Summary!$D$1)</f>
        <v>0</v>
      </c>
      <c r="E56" s="8">
        <f>SUMIFS(Data!$G:$G,Data!$T:$T,Account_Summary!$B56,Data!$A:$A,Account_Summary!$D$1)</f>
        <v>0</v>
      </c>
      <c r="F56" s="8">
        <f>SUMIFS(Data!$H:$H,Data!$T:$T,Account_Summary!$B56,Data!$A:$A,Account_Summary!$D$1)</f>
        <v>0</v>
      </c>
      <c r="G56" s="15">
        <f>SUMIFS(Data!$P:$P,Data!$A:$A,Account_Summary!D$1,Data!$T:$T,Account_Summary!$B56)</f>
        <v>0</v>
      </c>
    </row>
    <row r="57" spans="1:7" x14ac:dyDescent="0.15">
      <c r="A57" s="14" t="str">
        <f t="shared" si="0"/>
        <v>7</v>
      </c>
      <c r="B57" s="6" t="s">
        <v>116</v>
      </c>
      <c r="C57" s="5" t="s">
        <v>36</v>
      </c>
      <c r="D57" s="7">
        <f>SUMIFS(Data!$F:$F,Data!$T:$T,Account_Summary!$B57,Data!$A:$A,Account_Summary!$D$1)</f>
        <v>0</v>
      </c>
      <c r="E57" s="8">
        <f>SUMIFS(Data!$G:$G,Data!$T:$T,Account_Summary!$B57,Data!$A:$A,Account_Summary!$D$1)</f>
        <v>0</v>
      </c>
      <c r="F57" s="8">
        <f>SUMIFS(Data!$H:$H,Data!$T:$T,Account_Summary!$B57,Data!$A:$A,Account_Summary!$D$1)</f>
        <v>0</v>
      </c>
      <c r="G57" s="15">
        <f>SUMIFS(Data!$P:$P,Data!$A:$A,Account_Summary!D$1,Data!$T:$T,Account_Summary!$B57)</f>
        <v>0</v>
      </c>
    </row>
    <row r="58" spans="1:7" x14ac:dyDescent="0.15">
      <c r="A58" s="14" t="str">
        <f t="shared" si="0"/>
        <v>7</v>
      </c>
      <c r="B58" s="6" t="s">
        <v>117</v>
      </c>
      <c r="C58" s="5" t="s">
        <v>49</v>
      </c>
      <c r="D58" s="7">
        <f>SUMIFS(Data!$F:$F,Data!$T:$T,Account_Summary!$B58,Data!$A:$A,Account_Summary!$D$1)</f>
        <v>0</v>
      </c>
      <c r="E58" s="8">
        <f>SUMIFS(Data!$G:$G,Data!$T:$T,Account_Summary!$B58,Data!$A:$A,Account_Summary!$D$1)</f>
        <v>0</v>
      </c>
      <c r="F58" s="8">
        <f>SUMIFS(Data!$H:$H,Data!$T:$T,Account_Summary!$B58,Data!$A:$A,Account_Summary!$D$1)</f>
        <v>0</v>
      </c>
      <c r="G58" s="15">
        <f>SUMIFS(Data!$P:$P,Data!$A:$A,Account_Summary!D$1,Data!$T:$T,Account_Summary!$B58)</f>
        <v>0</v>
      </c>
    </row>
    <row r="59" spans="1:7" x14ac:dyDescent="0.15">
      <c r="A59" s="14" t="str">
        <f t="shared" si="0"/>
        <v>7</v>
      </c>
      <c r="B59" s="6" t="s">
        <v>118</v>
      </c>
      <c r="C59" s="5" t="s">
        <v>36</v>
      </c>
      <c r="D59" s="7">
        <f>SUMIFS(Data!$F:$F,Data!$T:$T,Account_Summary!$B59,Data!$A:$A,Account_Summary!$D$1)</f>
        <v>0</v>
      </c>
      <c r="E59" s="8">
        <f>SUMIFS(Data!$G:$G,Data!$T:$T,Account_Summary!$B59,Data!$A:$A,Account_Summary!$D$1)</f>
        <v>0</v>
      </c>
      <c r="F59" s="8">
        <f>SUMIFS(Data!$H:$H,Data!$T:$T,Account_Summary!$B59,Data!$A:$A,Account_Summary!$D$1)</f>
        <v>0</v>
      </c>
      <c r="G59" s="15">
        <f>SUMIFS(Data!$P:$P,Data!$A:$A,Account_Summary!D$1,Data!$T:$T,Account_Summary!$B59)</f>
        <v>0</v>
      </c>
    </row>
    <row r="60" spans="1:7" ht="15" thickBot="1" x14ac:dyDescent="0.2">
      <c r="A60" s="16" t="str">
        <f t="shared" si="0"/>
        <v>7</v>
      </c>
      <c r="B60" s="17" t="s">
        <v>119</v>
      </c>
      <c r="C60" s="18" t="s">
        <v>49</v>
      </c>
      <c r="D60" s="19">
        <f>SUMIFS(Data!$F:$F,Data!$T:$T,Account_Summary!$B60,Data!$A:$A,Account_Summary!$D$1)</f>
        <v>0</v>
      </c>
      <c r="E60" s="20">
        <f>SUMIFS(Data!$G:$G,Data!$T:$T,Account_Summary!$B60,Data!$A:$A,Account_Summary!$D$1)</f>
        <v>0</v>
      </c>
      <c r="F60" s="20">
        <f>SUMIFS(Data!$H:$H,Data!$T:$T,Account_Summary!$B60,Data!$A:$A,Account_Summary!$D$1)</f>
        <v>0</v>
      </c>
      <c r="G60" s="21">
        <f>SUMIFS(Data!$P:$P,Data!$A:$A,Account_Summary!D$1,Data!$T:$T,Account_Summary!$B60)</f>
        <v>0</v>
      </c>
    </row>
  </sheetData>
  <sheetProtection password="B9A4" sheet="1" objects="1" scenarios="1"/>
  <mergeCells count="3"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MANUAL</vt:lpstr>
      <vt:lpstr>Main Dashboard</vt:lpstr>
      <vt:lpstr>Non-cash Dashboard</vt:lpstr>
      <vt:lpstr>Dashboard_2</vt:lpstr>
      <vt:lpstr>Data</vt:lpstr>
      <vt:lpstr>Details</vt:lpstr>
      <vt:lpstr>Tableau</vt:lpstr>
      <vt:lpstr>Tableau New</vt:lpstr>
      <vt:lpstr>Account_Summary</vt:lpstr>
      <vt:lpstr>accountsummary_new</vt:lpstr>
      <vt:lpstr>Sheet1</vt:lpstr>
      <vt:lpstr>Maturity_Trend </vt:lpstr>
      <vt:lpstr>'Main Dashboard'!Print_Area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TURAN, Mahmut (EH:TURKEY)</dc:creator>
  <cp:lastModifiedBy>Mahmut Turan</cp:lastModifiedBy>
  <cp:lastPrinted>2018-10-01T07:03:34Z</cp:lastPrinted>
  <dcterms:created xsi:type="dcterms:W3CDTF">2017-12-26T11:07:48Z</dcterms:created>
  <dcterms:modified xsi:type="dcterms:W3CDTF">2023-07-16T13:38:11Z</dcterms:modified>
</cp:coreProperties>
</file>