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30" windowWidth="24915" windowHeight="11895" tabRatio="603" firstSheet="2" activeTab="4"/>
  </bookViews>
  <sheets>
    <sheet name="Tabelle1" sheetId="1" r:id="rId1"/>
    <sheet name="Stoffwerte, Konstanten" sheetId="2" r:id="rId2"/>
    <sheet name="Anschlüsse-Bedarf" sheetId="3" r:id="rId3"/>
    <sheet name="Energiequellen" sheetId="4" r:id="rId4"/>
    <sheet name="Tabelle2" sheetId="5" r:id="rId5"/>
  </sheets>
  <definedNames>
    <definedName name="cp_Luft">'Stoffwerte, Konstanten'!$B$2</definedName>
    <definedName name="cp_Wasser">'Stoffwerte, Konstanten'!$B$3</definedName>
    <definedName name="Dichte_Wasser">'Stoffwerte, Konstanten'!$C$3</definedName>
  </definedNames>
  <calcPr calcId="145621"/>
</workbook>
</file>

<file path=xl/calcChain.xml><?xml version="1.0" encoding="utf-8"?>
<calcChain xmlns="http://schemas.openxmlformats.org/spreadsheetml/2006/main">
  <c r="C16" i="5" l="1"/>
  <c r="C13" i="5"/>
  <c r="C14" i="5"/>
  <c r="C15" i="5"/>
  <c r="C12" i="5"/>
  <c r="P6" i="5"/>
  <c r="P5" i="5"/>
  <c r="K6" i="5"/>
  <c r="K5" i="5"/>
  <c r="P8" i="5"/>
  <c r="P7" i="5"/>
  <c r="K8" i="5"/>
  <c r="K7" i="5"/>
  <c r="P4" i="5"/>
  <c r="K4" i="5"/>
  <c r="P3" i="5"/>
  <c r="K3" i="5"/>
  <c r="D5" i="5"/>
  <c r="D7" i="5"/>
  <c r="D3" i="5"/>
  <c r="K7" i="2" l="1"/>
  <c r="K8" i="2"/>
  <c r="K6" i="2"/>
  <c r="K5" i="2"/>
  <c r="H7" i="2"/>
  <c r="H8" i="2"/>
  <c r="H6" i="2"/>
  <c r="H5" i="2"/>
  <c r="H2" i="2"/>
  <c r="A8" i="4" l="1"/>
  <c r="E22" i="3" l="1"/>
  <c r="E7" i="3" l="1"/>
  <c r="E14" i="3" l="1"/>
  <c r="E16" i="3"/>
  <c r="E12" i="3"/>
  <c r="C18" i="3"/>
  <c r="E18" i="3" s="1"/>
</calcChain>
</file>

<file path=xl/sharedStrings.xml><?xml version="1.0" encoding="utf-8"?>
<sst xmlns="http://schemas.openxmlformats.org/spreadsheetml/2006/main" count="224" uniqueCount="127">
  <si>
    <t>Versorgungsanschlüsse</t>
  </si>
  <si>
    <t>VSK1</t>
  </si>
  <si>
    <t>VSK2</t>
  </si>
  <si>
    <t>VSK3</t>
  </si>
  <si>
    <t xml:space="preserve"> Kühlleistung Wämetauscher</t>
  </si>
  <si>
    <t>22</t>
  </si>
  <si>
    <t>kw</t>
  </si>
  <si>
    <t xml:space="preserve">min. Temp. nach Wärmetauscher </t>
  </si>
  <si>
    <t>-10</t>
  </si>
  <si>
    <t>max Temperaturdiff.</t>
  </si>
  <si>
    <t>10</t>
  </si>
  <si>
    <t>°C</t>
  </si>
  <si>
    <t>K</t>
  </si>
  <si>
    <t>Kältemaschine(AHU2)</t>
  </si>
  <si>
    <t>5</t>
  </si>
  <si>
    <t>m³/h</t>
  </si>
  <si>
    <t>VE-Wasser</t>
  </si>
  <si>
    <t>Kühlwasser</t>
  </si>
  <si>
    <t>VE AHU1</t>
  </si>
  <si>
    <t>VE AHU2</t>
  </si>
  <si>
    <t>min</t>
  </si>
  <si>
    <t>max</t>
  </si>
  <si>
    <t>g/h</t>
  </si>
  <si>
    <t>Abwasser am Sorptionstrockner</t>
  </si>
  <si>
    <t>Massenstrom zirkulation (Kühlwasser?)Sole anscheinend geringer</t>
  </si>
  <si>
    <t>g/kg</t>
  </si>
  <si>
    <t>7</t>
  </si>
  <si>
    <t>Volumenstrom Sole Wärmetauscher</t>
  </si>
  <si>
    <t>Sorptionstrockner mit Vorkühlung (AHU2)</t>
  </si>
  <si>
    <t>Wärmetauscher (AHU1)</t>
  </si>
  <si>
    <t xml:space="preserve">Massenstrom Kühlwasser </t>
  </si>
  <si>
    <t>ist die Sole jetzt schon Verbaut?</t>
  </si>
  <si>
    <r>
      <rPr>
        <sz val="11"/>
        <color theme="1"/>
        <rFont val="Calibri"/>
        <family val="2"/>
        <scheme val="minor"/>
      </rPr>
      <t>Q</t>
    </r>
    <r>
      <rPr>
        <vertAlign val="subscript"/>
        <sz val="11"/>
        <color theme="1"/>
        <rFont val="Calibri"/>
        <family val="2"/>
        <scheme val="minor"/>
      </rPr>
      <t>v</t>
    </r>
  </si>
  <si>
    <t>H</t>
  </si>
  <si>
    <t>T</t>
  </si>
  <si>
    <t>3-12</t>
  </si>
  <si>
    <t>Wasser</t>
  </si>
  <si>
    <t>Luft</t>
  </si>
  <si>
    <t>Abwasser an Anlage</t>
  </si>
  <si>
    <t>Alle Werte aus Pflichtenheft Bosch</t>
  </si>
  <si>
    <t>Vorlauftemperatur</t>
  </si>
  <si>
    <t>Rücklauftemperatur</t>
  </si>
  <si>
    <t>1a</t>
  </si>
  <si>
    <t>1b</t>
  </si>
  <si>
    <t>Funktion</t>
  </si>
  <si>
    <t>Abluft Prüfling A</t>
  </si>
  <si>
    <t>Abluft Prüfling B</t>
  </si>
  <si>
    <t>Raum AHU1-&gt;Prüfling A</t>
  </si>
  <si>
    <t>Prüfling A-&gt; Raum AHU1</t>
  </si>
  <si>
    <t>Umwelt AHU2-&gt; Prüfling A</t>
  </si>
  <si>
    <t>Umwelt AHU2-&gt; Prüfling B</t>
  </si>
  <si>
    <t>Ort</t>
  </si>
  <si>
    <t>Sorptionstrockner</t>
  </si>
  <si>
    <t>Massenstrom</t>
  </si>
  <si>
    <t>Leistung</t>
  </si>
  <si>
    <t>Kältemaschine</t>
  </si>
  <si>
    <t>AHU1-Wärmetauscher</t>
  </si>
  <si>
    <t>Abwasser</t>
  </si>
  <si>
    <t>Sammelleitung AHU1, AHU2</t>
  </si>
  <si>
    <t>AW1</t>
  </si>
  <si>
    <t>AW2</t>
  </si>
  <si>
    <t>Anschlüsse für Prüflinge</t>
  </si>
  <si>
    <t>weitere Anschlüsse Box</t>
  </si>
  <si>
    <t>AnS</t>
  </si>
  <si>
    <t>Anschluss Sorptionstrockner</t>
  </si>
  <si>
    <t>AnKein</t>
  </si>
  <si>
    <t>Anschluss Kältepumpe ein</t>
  </si>
  <si>
    <t>Anschluss Kältepumpe aus</t>
  </si>
  <si>
    <t>AnKaus</t>
  </si>
  <si>
    <t>AbAHU1</t>
  </si>
  <si>
    <t>Abblasung, Verluststrom Raumluft</t>
  </si>
  <si>
    <t>AbSorp</t>
  </si>
  <si>
    <t>Abblasung, Verluststrom Sorptionstrockner</t>
  </si>
  <si>
    <t>AbA</t>
  </si>
  <si>
    <t>AbB</t>
  </si>
  <si>
    <t>KW1ein</t>
  </si>
  <si>
    <t>KW1aus</t>
  </si>
  <si>
    <t>KW2ein</t>
  </si>
  <si>
    <t>KW2aus</t>
  </si>
  <si>
    <t>KW3ein</t>
  </si>
  <si>
    <t>KW3aus</t>
  </si>
  <si>
    <t>AbS</t>
  </si>
  <si>
    <t>ZuS</t>
  </si>
  <si>
    <t>Zuluftstrom</t>
  </si>
  <si>
    <t>Anschluss zur Box</t>
  </si>
  <si>
    <t>weitere Anschlüsse am Sorpitonstrockner</t>
  </si>
  <si>
    <t>weitere Anschlüsse an der Kältemaschine</t>
  </si>
  <si>
    <t>AnKBaus</t>
  </si>
  <si>
    <t>AnKBein</t>
  </si>
  <si>
    <t>dichte [kg/m³]</t>
  </si>
  <si>
    <t>kg/h</t>
  </si>
  <si>
    <t>Wasserboiler</t>
  </si>
  <si>
    <t>l/h</t>
  </si>
  <si>
    <t>Summe</t>
  </si>
  <si>
    <t>Werte aus Betriebsanleitung</t>
  </si>
  <si>
    <t>ΔT</t>
  </si>
  <si>
    <t>kW</t>
  </si>
  <si>
    <t>Überschlag 10 Wärmeleitung</t>
  </si>
  <si>
    <t>Kälteanschluss</t>
  </si>
  <si>
    <t>Tvor</t>
  </si>
  <si>
    <t>Tnach</t>
  </si>
  <si>
    <t>Masse</t>
  </si>
  <si>
    <t>Leistung (berechnet)</t>
  </si>
  <si>
    <t>Leistung (Datenblatt)</t>
  </si>
  <si>
    <t>7 kW</t>
  </si>
  <si>
    <t>25 kW</t>
  </si>
  <si>
    <t>3 kW</t>
  </si>
  <si>
    <t>Sole Kältemaschine</t>
  </si>
  <si>
    <t>Wahrscheinlich 2 mal verfügbar</t>
  </si>
  <si>
    <t>Daten WT-Blatt von Jens Teichmann</t>
  </si>
  <si>
    <t>Leistung bei Trück = 12°C</t>
  </si>
  <si>
    <t>bei Auslegungstemperatur</t>
  </si>
  <si>
    <t>Wasser mit Glykol</t>
  </si>
  <si>
    <t xml:space="preserve">               </t>
  </si>
  <si>
    <t>T vor</t>
  </si>
  <si>
    <t>Aus dem Datenblatt des Kühlmaschinenherstellers</t>
  </si>
  <si>
    <t xml:space="preserve"> n.A.</t>
  </si>
  <si>
    <t>cp [kJ/kg]</t>
  </si>
  <si>
    <t>benötigter Kühlwasserstrom bei einer Absenkung der Külwassertemperatur um 4 Grad um die 22 kw Kühlleistung des Wärmetauschers bereit zu stellen</t>
  </si>
  <si>
    <t>15°C</t>
  </si>
  <si>
    <t>Wassereinlasstemp. Bei 6990l Zusatz wasser</t>
  </si>
  <si>
    <t>bei 4590 l zusatz wasser</t>
  </si>
  <si>
    <t>höherer Volumenstrom</t>
  </si>
  <si>
    <t>Vorgegeben Temperaturdifferenz</t>
  </si>
  <si>
    <t>Wie viel liter kann der 10kW WT bereitstellen?</t>
  </si>
  <si>
    <t>aber die Temperaturdifferenz zwischen Primär- und Sekundärseite ist im Schnitt geringer, d.h. die übertragende Wärmeleistung beim durchfließen des Wärmeübertragers nimmt ab</t>
  </si>
  <si>
    <t>Temperaturdifferenz über den Primärstrom des Wärmeübertragers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</si>
</sst>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2" borderId="0" xfId="1"/>
    <xf numFmtId="2" fontId="0" fillId="0" borderId="0" xfId="0" applyNumberFormat="1"/>
    <xf numFmtId="2" fontId="1" fillId="2" borderId="0" xfId="1" applyNumberFormat="1"/>
    <xf numFmtId="49" fontId="1" fillId="2" borderId="0" xfId="1" applyNumberFormat="1"/>
    <xf numFmtId="0" fontId="3" fillId="0" borderId="0" xfId="0" applyFont="1"/>
    <xf numFmtId="0" fontId="0" fillId="0" borderId="0" xfId="0" applyAlignment="1">
      <alignment horizontal="right"/>
    </xf>
    <xf numFmtId="0" fontId="0" fillId="3" borderId="0" xfId="0" applyFill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A2" sqref="A2"/>
    </sheetView>
  </sheetViews>
  <sheetFormatPr baseColWidth="10" defaultRowHeight="15" x14ac:dyDescent="0.25"/>
  <cols>
    <col min="2" max="2" width="38.42578125" bestFit="1" customWidth="1"/>
    <col min="3" max="3" width="5.5703125" bestFit="1" customWidth="1"/>
    <col min="4" max="4" width="38.140625" customWidth="1"/>
  </cols>
  <sheetData>
    <row r="1" spans="1:19" x14ac:dyDescent="0.25">
      <c r="A1" t="s">
        <v>0</v>
      </c>
      <c r="S1" t="s">
        <v>39</v>
      </c>
    </row>
    <row r="2" spans="1:19" x14ac:dyDescent="0.25">
      <c r="A2" t="s">
        <v>17</v>
      </c>
    </row>
    <row r="3" spans="1:19" x14ac:dyDescent="0.25">
      <c r="J3" t="s">
        <v>23</v>
      </c>
      <c r="K3" s="5">
        <v>6</v>
      </c>
      <c r="L3" t="s">
        <v>25</v>
      </c>
    </row>
    <row r="4" spans="1:19" ht="18" x14ac:dyDescent="0.35">
      <c r="A4" t="s">
        <v>1</v>
      </c>
      <c r="B4" t="s">
        <v>28</v>
      </c>
      <c r="C4" s="1"/>
      <c r="D4" s="1" t="s">
        <v>4</v>
      </c>
      <c r="E4" s="5" t="s">
        <v>26</v>
      </c>
      <c r="F4" s="1" t="s">
        <v>6</v>
      </c>
      <c r="J4" t="s">
        <v>38</v>
      </c>
      <c r="K4" s="5"/>
      <c r="N4" s="2" t="s">
        <v>32</v>
      </c>
      <c r="O4" s="3">
        <v>800</v>
      </c>
      <c r="P4" t="s">
        <v>15</v>
      </c>
    </row>
    <row r="5" spans="1:19" x14ac:dyDescent="0.25">
      <c r="D5" s="1" t="s">
        <v>7</v>
      </c>
      <c r="E5" s="5"/>
      <c r="F5" s="1" t="s">
        <v>11</v>
      </c>
      <c r="K5" s="5"/>
      <c r="N5" t="s">
        <v>34</v>
      </c>
      <c r="O5" s="3">
        <v>20</v>
      </c>
      <c r="P5" t="s">
        <v>11</v>
      </c>
    </row>
    <row r="6" spans="1:19" x14ac:dyDescent="0.25">
      <c r="D6" s="1" t="s">
        <v>9</v>
      </c>
      <c r="E6" s="5"/>
      <c r="F6" s="1" t="s">
        <v>12</v>
      </c>
      <c r="K6" s="5"/>
      <c r="N6" t="s">
        <v>33</v>
      </c>
      <c r="O6" s="6" t="s">
        <v>35</v>
      </c>
      <c r="P6" t="s">
        <v>25</v>
      </c>
    </row>
    <row r="7" spans="1:19" x14ac:dyDescent="0.25">
      <c r="C7" s="1"/>
      <c r="D7" s="1"/>
      <c r="E7" s="5"/>
      <c r="F7" s="1"/>
      <c r="K7" s="5"/>
      <c r="O7" s="3"/>
    </row>
    <row r="8" spans="1:19" x14ac:dyDescent="0.25">
      <c r="A8" t="s">
        <v>2</v>
      </c>
      <c r="B8" t="s">
        <v>29</v>
      </c>
      <c r="C8" s="1"/>
      <c r="D8" s="1" t="s">
        <v>4</v>
      </c>
      <c r="E8" s="5" t="s">
        <v>5</v>
      </c>
      <c r="F8" s="1" t="s">
        <v>6</v>
      </c>
      <c r="J8" t="s">
        <v>30</v>
      </c>
      <c r="K8" s="5">
        <v>0.6</v>
      </c>
      <c r="L8" t="s">
        <v>15</v>
      </c>
      <c r="O8" s="3"/>
    </row>
    <row r="9" spans="1:19" x14ac:dyDescent="0.25">
      <c r="C9" s="1"/>
      <c r="D9" s="1" t="s">
        <v>7</v>
      </c>
      <c r="E9" s="5" t="s">
        <v>8</v>
      </c>
      <c r="F9" s="1" t="s">
        <v>11</v>
      </c>
      <c r="J9" t="s">
        <v>31</v>
      </c>
      <c r="K9" s="5"/>
      <c r="O9" s="3"/>
    </row>
    <row r="10" spans="1:19" x14ac:dyDescent="0.25">
      <c r="C10" s="1"/>
      <c r="D10" s="1" t="s">
        <v>9</v>
      </c>
      <c r="E10" s="5" t="s">
        <v>10</v>
      </c>
      <c r="F10" s="1" t="s">
        <v>12</v>
      </c>
      <c r="K10" s="5"/>
      <c r="N10" t="s">
        <v>17</v>
      </c>
      <c r="O10" s="3"/>
    </row>
    <row r="11" spans="1:19" x14ac:dyDescent="0.25">
      <c r="C11" s="1"/>
      <c r="D11" s="1"/>
      <c r="E11" s="5"/>
      <c r="F11" s="1"/>
      <c r="K11" s="5"/>
      <c r="N11" t="s">
        <v>40</v>
      </c>
      <c r="O11" s="3">
        <v>6</v>
      </c>
      <c r="P11" t="s">
        <v>11</v>
      </c>
    </row>
    <row r="12" spans="1:19" x14ac:dyDescent="0.25">
      <c r="A12" t="s">
        <v>3</v>
      </c>
      <c r="B12" t="s">
        <v>13</v>
      </c>
      <c r="C12" s="1"/>
      <c r="D12" s="1" t="s">
        <v>4</v>
      </c>
      <c r="E12" s="5" t="s">
        <v>5</v>
      </c>
      <c r="F12" s="1" t="s">
        <v>6</v>
      </c>
      <c r="J12" t="s">
        <v>27</v>
      </c>
      <c r="K12" s="5">
        <v>3.6</v>
      </c>
      <c r="L12" t="s">
        <v>15</v>
      </c>
      <c r="N12" t="s">
        <v>41</v>
      </c>
      <c r="O12" s="3">
        <v>12</v>
      </c>
      <c r="P12" t="s">
        <v>11</v>
      </c>
    </row>
    <row r="13" spans="1:19" x14ac:dyDescent="0.25">
      <c r="C13" s="1"/>
      <c r="D13" s="1" t="s">
        <v>7</v>
      </c>
      <c r="E13" s="5" t="s">
        <v>8</v>
      </c>
      <c r="F13" s="1" t="s">
        <v>11</v>
      </c>
      <c r="K13" s="4"/>
    </row>
    <row r="14" spans="1:19" x14ac:dyDescent="0.25">
      <c r="C14" s="1"/>
      <c r="D14" s="1" t="s">
        <v>9</v>
      </c>
      <c r="E14" s="5"/>
      <c r="F14" s="1" t="s">
        <v>12</v>
      </c>
    </row>
    <row r="15" spans="1:19" x14ac:dyDescent="0.25">
      <c r="C15" s="1"/>
      <c r="D15" s="1" t="s">
        <v>24</v>
      </c>
      <c r="E15" s="5" t="s">
        <v>14</v>
      </c>
      <c r="F15" s="1" t="s">
        <v>15</v>
      </c>
    </row>
    <row r="16" spans="1:19" x14ac:dyDescent="0.25">
      <c r="C16" s="1"/>
      <c r="D16" s="1"/>
      <c r="E16" s="4"/>
      <c r="F16" s="1"/>
    </row>
    <row r="17" spans="1:6" x14ac:dyDescent="0.25">
      <c r="C17" s="1"/>
      <c r="D17" s="1"/>
      <c r="E17" s="4"/>
      <c r="F17" s="1"/>
    </row>
    <row r="19" spans="1:6" x14ac:dyDescent="0.25">
      <c r="A19" t="s">
        <v>16</v>
      </c>
      <c r="B19" t="s">
        <v>20</v>
      </c>
      <c r="C19" t="s">
        <v>21</v>
      </c>
    </row>
    <row r="20" spans="1:6" x14ac:dyDescent="0.25">
      <c r="A20" t="s">
        <v>18</v>
      </c>
      <c r="B20" s="5">
        <v>0.3</v>
      </c>
      <c r="C20" s="5">
        <v>6</v>
      </c>
      <c r="D20" t="s">
        <v>90</v>
      </c>
    </row>
    <row r="21" spans="1:6" x14ac:dyDescent="0.25">
      <c r="A21" t="s">
        <v>19</v>
      </c>
      <c r="B21" s="5">
        <v>0.6</v>
      </c>
      <c r="C21" s="5">
        <v>12</v>
      </c>
      <c r="D21" t="s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J14" sqref="J14"/>
    </sheetView>
  </sheetViews>
  <sheetFormatPr baseColWidth="10" defaultRowHeight="15" x14ac:dyDescent="0.25"/>
  <cols>
    <col min="7" max="7" width="18.5703125" customWidth="1"/>
  </cols>
  <sheetData>
    <row r="1" spans="1:11" x14ac:dyDescent="0.25">
      <c r="B1" t="s">
        <v>117</v>
      </c>
      <c r="C1" t="s">
        <v>89</v>
      </c>
    </row>
    <row r="2" spans="1:11" x14ac:dyDescent="0.25">
      <c r="A2" t="s">
        <v>37</v>
      </c>
      <c r="B2">
        <v>1.0049999999999999</v>
      </c>
      <c r="G2" t="s">
        <v>118</v>
      </c>
      <c r="H2">
        <f>22/4/cp_Wasser*3600</f>
        <v>4714.2857142857147</v>
      </c>
      <c r="I2" t="s">
        <v>92</v>
      </c>
    </row>
    <row r="3" spans="1:11" x14ac:dyDescent="0.25">
      <c r="A3" t="s">
        <v>36</v>
      </c>
      <c r="B3">
        <v>4.2</v>
      </c>
      <c r="C3">
        <v>1000</v>
      </c>
    </row>
    <row r="4" spans="1:11" x14ac:dyDescent="0.25">
      <c r="A4" t="s">
        <v>112</v>
      </c>
      <c r="B4">
        <v>4.2</v>
      </c>
      <c r="G4" t="s">
        <v>120</v>
      </c>
      <c r="K4" t="s">
        <v>121</v>
      </c>
    </row>
    <row r="5" spans="1:11" x14ac:dyDescent="0.25">
      <c r="G5" t="s">
        <v>119</v>
      </c>
      <c r="H5">
        <f>4.2*((15-6)*6990+2140*(7.5-6))/3600</f>
        <v>77.14</v>
      </c>
      <c r="I5" t="s">
        <v>96</v>
      </c>
      <c r="K5">
        <f>4.2*((15-6)*4590+2140*(7.5-6))/3600</f>
        <v>51.94</v>
      </c>
    </row>
    <row r="6" spans="1:11" x14ac:dyDescent="0.25">
      <c r="G6">
        <v>12</v>
      </c>
      <c r="H6">
        <f>4.2*((12-6)*6990+2140*(7.5-6))/3600</f>
        <v>52.674999999999997</v>
      </c>
      <c r="K6">
        <f>4.2*((G6-6)*4590+2140*(7.5-6))/3600</f>
        <v>35.875</v>
      </c>
    </row>
    <row r="7" spans="1:11" x14ac:dyDescent="0.25">
      <c r="G7">
        <v>10</v>
      </c>
      <c r="H7">
        <f>4.2*((10-6)*6990+2140*(7.5-6))/3600</f>
        <v>36.365000000000002</v>
      </c>
      <c r="K7">
        <f t="shared" ref="K7:K8" si="0">4.2*((G7-6)*4590+2140*(7.5-6))/3600</f>
        <v>25.164999999999999</v>
      </c>
    </row>
    <row r="8" spans="1:11" x14ac:dyDescent="0.25">
      <c r="G8">
        <v>8</v>
      </c>
      <c r="H8">
        <f>4.2*((8-6)*6990+2140*(7.5-6))/3600</f>
        <v>20.055</v>
      </c>
      <c r="K8">
        <f t="shared" si="0"/>
        <v>14.455</v>
      </c>
    </row>
    <row r="16" spans="1:11" x14ac:dyDescent="0.25">
      <c r="I16">
        <v>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E12" sqref="E12"/>
    </sheetView>
  </sheetViews>
  <sheetFormatPr baseColWidth="10" defaultRowHeight="15" x14ac:dyDescent="0.25"/>
  <cols>
    <col min="1" max="1" width="38.42578125" bestFit="1" customWidth="1"/>
    <col min="2" max="2" width="39.85546875" bestFit="1" customWidth="1"/>
    <col min="4" max="4" width="6.7109375" customWidth="1"/>
    <col min="6" max="6" width="5.140625" customWidth="1"/>
    <col min="7" max="7" width="17.5703125" customWidth="1"/>
  </cols>
  <sheetData>
    <row r="1" spans="1:13" x14ac:dyDescent="0.25">
      <c r="A1" t="s">
        <v>61</v>
      </c>
      <c r="D1" t="s">
        <v>94</v>
      </c>
    </row>
    <row r="2" spans="1:13" x14ac:dyDescent="0.25">
      <c r="B2" t="s">
        <v>44</v>
      </c>
    </row>
    <row r="3" spans="1:13" x14ac:dyDescent="0.25">
      <c r="A3" s="8" t="s">
        <v>42</v>
      </c>
      <c r="B3" t="s">
        <v>49</v>
      </c>
      <c r="E3" s="7" t="s">
        <v>95</v>
      </c>
      <c r="F3">
        <v>6</v>
      </c>
      <c r="G3" t="s">
        <v>12</v>
      </c>
    </row>
    <row r="4" spans="1:13" x14ac:dyDescent="0.25">
      <c r="A4" s="8" t="s">
        <v>43</v>
      </c>
      <c r="B4" t="s">
        <v>50</v>
      </c>
    </row>
    <row r="5" spans="1:13" x14ac:dyDescent="0.25">
      <c r="A5">
        <v>2</v>
      </c>
      <c r="B5" t="s">
        <v>48</v>
      </c>
    </row>
    <row r="6" spans="1:13" x14ac:dyDescent="0.25">
      <c r="A6">
        <v>3</v>
      </c>
      <c r="B6" t="s">
        <v>47</v>
      </c>
      <c r="E6" t="s">
        <v>97</v>
      </c>
    </row>
    <row r="7" spans="1:13" x14ac:dyDescent="0.25">
      <c r="A7">
        <v>4</v>
      </c>
      <c r="B7" t="s">
        <v>45</v>
      </c>
      <c r="E7">
        <f>10/6/4.2*3600</f>
        <v>1428.5714285714284</v>
      </c>
      <c r="F7" t="s">
        <v>90</v>
      </c>
    </row>
    <row r="8" spans="1:13" x14ac:dyDescent="0.25">
      <c r="A8">
        <v>5</v>
      </c>
      <c r="B8" t="s">
        <v>46</v>
      </c>
    </row>
    <row r="10" spans="1:13" x14ac:dyDescent="0.25">
      <c r="A10" t="s">
        <v>17</v>
      </c>
    </row>
    <row r="11" spans="1:13" x14ac:dyDescent="0.25">
      <c r="B11" t="s">
        <v>51</v>
      </c>
      <c r="C11" t="s">
        <v>53</v>
      </c>
      <c r="E11" t="s">
        <v>102</v>
      </c>
      <c r="G11" t="s">
        <v>103</v>
      </c>
    </row>
    <row r="12" spans="1:13" x14ac:dyDescent="0.25">
      <c r="A12" t="s">
        <v>75</v>
      </c>
      <c r="B12" t="s">
        <v>52</v>
      </c>
      <c r="C12" s="5">
        <v>1000</v>
      </c>
      <c r="D12" t="s">
        <v>92</v>
      </c>
      <c r="E12">
        <f>F$3*C12*'Stoffwerte, Konstanten'!B$3/3600</f>
        <v>7</v>
      </c>
      <c r="F12" t="s">
        <v>96</v>
      </c>
      <c r="G12" t="s">
        <v>104</v>
      </c>
    </row>
    <row r="13" spans="1:13" x14ac:dyDescent="0.25">
      <c r="A13" t="s">
        <v>76</v>
      </c>
      <c r="I13" t="s">
        <v>115</v>
      </c>
    </row>
    <row r="14" spans="1:13" x14ac:dyDescent="0.25">
      <c r="A14" t="s">
        <v>77</v>
      </c>
      <c r="B14" t="s">
        <v>55</v>
      </c>
      <c r="C14" s="5">
        <v>6900</v>
      </c>
      <c r="D14" t="s">
        <v>92</v>
      </c>
      <c r="E14">
        <f>F$3*C14*'Stoffwerte, Konstanten'!B$3/3600</f>
        <v>48.3</v>
      </c>
      <c r="F14" t="s">
        <v>96</v>
      </c>
      <c r="G14" t="s">
        <v>116</v>
      </c>
      <c r="I14">
        <v>4500</v>
      </c>
      <c r="J14" t="s">
        <v>92</v>
      </c>
      <c r="K14" t="s">
        <v>114</v>
      </c>
      <c r="L14">
        <v>0</v>
      </c>
      <c r="M14" t="s">
        <v>11</v>
      </c>
    </row>
    <row r="15" spans="1:13" x14ac:dyDescent="0.25">
      <c r="A15" t="s">
        <v>78</v>
      </c>
    </row>
    <row r="16" spans="1:13" x14ac:dyDescent="0.25">
      <c r="A16" t="s">
        <v>79</v>
      </c>
      <c r="B16" t="s">
        <v>56</v>
      </c>
      <c r="C16">
        <v>1230</v>
      </c>
      <c r="D16" t="s">
        <v>92</v>
      </c>
      <c r="E16">
        <f>F$3*C16*'Stoffwerte, Konstanten'!B$3/3600</f>
        <v>8.61</v>
      </c>
      <c r="F16" t="s">
        <v>96</v>
      </c>
      <c r="G16" t="s">
        <v>106</v>
      </c>
    </row>
    <row r="17" spans="1:7" x14ac:dyDescent="0.25">
      <c r="A17" t="s">
        <v>80</v>
      </c>
    </row>
    <row r="18" spans="1:7" x14ac:dyDescent="0.25">
      <c r="A18" t="s">
        <v>93</v>
      </c>
      <c r="C18" s="4">
        <f>SUM(C12:C17)</f>
        <v>9130</v>
      </c>
      <c r="D18" t="s">
        <v>92</v>
      </c>
      <c r="E18">
        <f>F$3*C18*'Stoffwerte, Konstanten'!B$3/3600</f>
        <v>63.91</v>
      </c>
      <c r="F18" t="s">
        <v>96</v>
      </c>
    </row>
    <row r="19" spans="1:7" x14ac:dyDescent="0.25">
      <c r="C19" s="4"/>
    </row>
    <row r="20" spans="1:7" x14ac:dyDescent="0.25">
      <c r="A20" t="s">
        <v>107</v>
      </c>
      <c r="C20" s="4"/>
    </row>
    <row r="21" spans="1:7" x14ac:dyDescent="0.25">
      <c r="A21" t="s">
        <v>76</v>
      </c>
    </row>
    <row r="22" spans="1:7" x14ac:dyDescent="0.25">
      <c r="A22" t="s">
        <v>77</v>
      </c>
      <c r="B22" t="s">
        <v>55</v>
      </c>
      <c r="C22" s="5"/>
      <c r="D22" t="s">
        <v>92</v>
      </c>
      <c r="E22">
        <f>F$3*C22*'Stoffwerte, Konstanten'!B$3/3600</f>
        <v>0</v>
      </c>
      <c r="F22" t="s">
        <v>96</v>
      </c>
      <c r="G22" t="s">
        <v>105</v>
      </c>
    </row>
    <row r="23" spans="1:7" x14ac:dyDescent="0.25">
      <c r="C23" s="4"/>
    </row>
    <row r="24" spans="1:7" x14ac:dyDescent="0.25">
      <c r="A24" t="s">
        <v>16</v>
      </c>
    </row>
    <row r="25" spans="1:7" x14ac:dyDescent="0.25">
      <c r="A25" t="s">
        <v>18</v>
      </c>
      <c r="B25" t="s">
        <v>91</v>
      </c>
      <c r="C25">
        <v>6</v>
      </c>
      <c r="D25" t="s">
        <v>92</v>
      </c>
    </row>
    <row r="26" spans="1:7" x14ac:dyDescent="0.25">
      <c r="A26" t="s">
        <v>19</v>
      </c>
      <c r="B26" t="s">
        <v>91</v>
      </c>
      <c r="D26" t="s">
        <v>92</v>
      </c>
    </row>
    <row r="27" spans="1:7" x14ac:dyDescent="0.25">
      <c r="A27" t="s">
        <v>93</v>
      </c>
      <c r="C27">
        <v>20</v>
      </c>
      <c r="D27" t="s">
        <v>92</v>
      </c>
    </row>
    <row r="29" spans="1:7" x14ac:dyDescent="0.25">
      <c r="A29" t="s">
        <v>57</v>
      </c>
    </row>
    <row r="30" spans="1:7" x14ac:dyDescent="0.25">
      <c r="A30" t="s">
        <v>59</v>
      </c>
      <c r="B30" t="s">
        <v>58</v>
      </c>
    </row>
    <row r="31" spans="1:7" x14ac:dyDescent="0.25">
      <c r="A31" t="s">
        <v>60</v>
      </c>
      <c r="B31" t="s">
        <v>52</v>
      </c>
    </row>
    <row r="33" spans="1:2" x14ac:dyDescent="0.25">
      <c r="A33" t="s">
        <v>62</v>
      </c>
    </row>
    <row r="34" spans="1:2" x14ac:dyDescent="0.25">
      <c r="A34" t="s">
        <v>63</v>
      </c>
      <c r="B34" t="s">
        <v>64</v>
      </c>
    </row>
    <row r="35" spans="1:2" x14ac:dyDescent="0.25">
      <c r="A35" t="s">
        <v>65</v>
      </c>
      <c r="B35" t="s">
        <v>66</v>
      </c>
    </row>
    <row r="36" spans="1:2" x14ac:dyDescent="0.25">
      <c r="A36" t="s">
        <v>68</v>
      </c>
      <c r="B36" t="s">
        <v>67</v>
      </c>
    </row>
    <row r="37" spans="1:2" x14ac:dyDescent="0.25">
      <c r="A37" t="s">
        <v>69</v>
      </c>
      <c r="B37" t="s">
        <v>70</v>
      </c>
    </row>
    <row r="38" spans="1:2" x14ac:dyDescent="0.25">
      <c r="A38" t="s">
        <v>71</v>
      </c>
      <c r="B38" t="s">
        <v>72</v>
      </c>
    </row>
    <row r="39" spans="1:2" x14ac:dyDescent="0.25">
      <c r="A39" t="s">
        <v>73</v>
      </c>
      <c r="B39" t="s">
        <v>45</v>
      </c>
    </row>
    <row r="40" spans="1:2" x14ac:dyDescent="0.25">
      <c r="A40" t="s">
        <v>74</v>
      </c>
      <c r="B40" t="s">
        <v>46</v>
      </c>
    </row>
    <row r="43" spans="1:2" x14ac:dyDescent="0.25">
      <c r="A43" t="s">
        <v>85</v>
      </c>
    </row>
    <row r="44" spans="1:2" x14ac:dyDescent="0.25">
      <c r="A44" t="s">
        <v>81</v>
      </c>
      <c r="B44" t="s">
        <v>84</v>
      </c>
    </row>
    <row r="45" spans="1:2" x14ac:dyDescent="0.25">
      <c r="A45" t="s">
        <v>82</v>
      </c>
      <c r="B45" t="s">
        <v>83</v>
      </c>
    </row>
    <row r="47" spans="1:2" x14ac:dyDescent="0.25">
      <c r="A47" t="s">
        <v>86</v>
      </c>
    </row>
    <row r="48" spans="1:2" x14ac:dyDescent="0.25">
      <c r="A48" t="s">
        <v>88</v>
      </c>
      <c r="B48" t="s">
        <v>84</v>
      </c>
    </row>
    <row r="49" spans="1:1" x14ac:dyDescent="0.25">
      <c r="A49" t="s">
        <v>87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8" sqref="A8"/>
    </sheetView>
  </sheetViews>
  <sheetFormatPr baseColWidth="10" defaultRowHeight="15" x14ac:dyDescent="0.25"/>
  <sheetData>
    <row r="1" spans="1:7" x14ac:dyDescent="0.25">
      <c r="A1" t="s">
        <v>98</v>
      </c>
      <c r="C1" t="s">
        <v>108</v>
      </c>
      <c r="G1" t="s">
        <v>109</v>
      </c>
    </row>
    <row r="2" spans="1:7" x14ac:dyDescent="0.25">
      <c r="A2" t="s">
        <v>54</v>
      </c>
      <c r="B2">
        <v>10</v>
      </c>
      <c r="C2" t="s">
        <v>6</v>
      </c>
    </row>
    <row r="3" spans="1:7" x14ac:dyDescent="0.25">
      <c r="A3" t="s">
        <v>99</v>
      </c>
      <c r="B3">
        <v>7</v>
      </c>
      <c r="C3" t="s">
        <v>11</v>
      </c>
    </row>
    <row r="4" spans="1:7" x14ac:dyDescent="0.25">
      <c r="A4" t="s">
        <v>100</v>
      </c>
      <c r="B4" s="9">
        <v>15</v>
      </c>
      <c r="C4" t="s">
        <v>11</v>
      </c>
    </row>
    <row r="5" spans="1:7" x14ac:dyDescent="0.25">
      <c r="A5" t="s">
        <v>101</v>
      </c>
      <c r="B5">
        <v>1072</v>
      </c>
      <c r="C5" t="s">
        <v>90</v>
      </c>
    </row>
    <row r="7" spans="1:7" x14ac:dyDescent="0.25">
      <c r="A7" t="s">
        <v>110</v>
      </c>
    </row>
    <row r="8" spans="1:7" x14ac:dyDescent="0.25">
      <c r="A8">
        <f>4.2*5*1072/3600</f>
        <v>6.253333333333333</v>
      </c>
      <c r="B8" t="s">
        <v>96</v>
      </c>
    </row>
    <row r="14" spans="1:7" x14ac:dyDescent="0.25">
      <c r="A14" t="s">
        <v>55</v>
      </c>
    </row>
    <row r="16" spans="1:7" x14ac:dyDescent="0.25">
      <c r="A16" t="s">
        <v>54</v>
      </c>
      <c r="B16">
        <v>20</v>
      </c>
      <c r="C16" t="s">
        <v>6</v>
      </c>
    </row>
    <row r="17" spans="1:5" x14ac:dyDescent="0.25">
      <c r="A17" t="s">
        <v>99</v>
      </c>
      <c r="B17">
        <v>-20</v>
      </c>
      <c r="C17" t="s">
        <v>11</v>
      </c>
      <c r="D17" t="s">
        <v>111</v>
      </c>
      <c r="E17" t="s">
        <v>113</v>
      </c>
    </row>
    <row r="18" spans="1:5" x14ac:dyDescent="0.25">
      <c r="A18" t="s">
        <v>100</v>
      </c>
      <c r="B18" s="9">
        <v>15</v>
      </c>
      <c r="C18" t="s">
        <v>11</v>
      </c>
    </row>
    <row r="19" spans="1:5" x14ac:dyDescent="0.25">
      <c r="A19" t="s">
        <v>101</v>
      </c>
      <c r="B19">
        <v>1072</v>
      </c>
      <c r="C19" t="s">
        <v>90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tabSelected="1" workbookViewId="0">
      <selection activeCell="F12" sqref="F12"/>
    </sheetView>
  </sheetViews>
  <sheetFormatPr baseColWidth="10" defaultRowHeight="15" x14ac:dyDescent="0.25"/>
  <cols>
    <col min="11" max="11" width="12" bestFit="1" customWidth="1"/>
  </cols>
  <sheetData>
    <row r="2" spans="1:17" x14ac:dyDescent="0.25">
      <c r="A2" t="s">
        <v>51</v>
      </c>
      <c r="B2" t="s">
        <v>53</v>
      </c>
      <c r="D2" t="s">
        <v>102</v>
      </c>
      <c r="F2" t="s">
        <v>103</v>
      </c>
      <c r="I2" t="s">
        <v>122</v>
      </c>
      <c r="K2" t="s">
        <v>126</v>
      </c>
      <c r="N2" t="s">
        <v>123</v>
      </c>
    </row>
    <row r="3" spans="1:17" x14ac:dyDescent="0.25">
      <c r="A3" t="s">
        <v>52</v>
      </c>
      <c r="B3" s="5">
        <v>1000</v>
      </c>
      <c r="C3" t="s">
        <v>92</v>
      </c>
      <c r="D3">
        <f>6*B3*cp_Wasser/3600</f>
        <v>7</v>
      </c>
      <c r="E3" t="s">
        <v>96</v>
      </c>
      <c r="F3" t="s">
        <v>104</v>
      </c>
      <c r="I3">
        <v>1600</v>
      </c>
      <c r="J3" t="s">
        <v>92</v>
      </c>
      <c r="K3">
        <f>7/I3/cp_Wasser*3600</f>
        <v>3.75</v>
      </c>
      <c r="N3">
        <v>4</v>
      </c>
      <c r="O3" t="s">
        <v>11</v>
      </c>
      <c r="P3">
        <f>7/N3/cp_Wasser*3600</f>
        <v>1499.9999999999998</v>
      </c>
      <c r="Q3" t="s">
        <v>92</v>
      </c>
    </row>
    <row r="4" spans="1:17" x14ac:dyDescent="0.25">
      <c r="I4">
        <v>1600</v>
      </c>
      <c r="K4">
        <f>7/I4/cp_Wasser*3600</f>
        <v>3.75</v>
      </c>
      <c r="N4">
        <v>4</v>
      </c>
      <c r="O4" t="s">
        <v>11</v>
      </c>
      <c r="P4">
        <f>7/N4/cp_Wasser*3600</f>
        <v>1499.9999999999998</v>
      </c>
      <c r="Q4" t="s">
        <v>92</v>
      </c>
    </row>
    <row r="5" spans="1:17" x14ac:dyDescent="0.25">
      <c r="A5" t="s">
        <v>55</v>
      </c>
      <c r="B5" s="5">
        <v>6900</v>
      </c>
      <c r="C5" t="s">
        <v>92</v>
      </c>
      <c r="D5">
        <f>6*B5*cp_Wasser/3600</f>
        <v>48.3</v>
      </c>
      <c r="E5" t="s">
        <v>96</v>
      </c>
      <c r="F5" t="s">
        <v>116</v>
      </c>
      <c r="I5">
        <v>6900</v>
      </c>
      <c r="K5">
        <f>48.3/I5/cp_Wasser*3600</f>
        <v>5.9999999999999991</v>
      </c>
      <c r="N5">
        <v>4</v>
      </c>
      <c r="O5" t="s">
        <v>11</v>
      </c>
      <c r="P5">
        <f>48.3/N5/cp_Wasser*3600</f>
        <v>10349.999999999998</v>
      </c>
      <c r="Q5" t="s">
        <v>92</v>
      </c>
    </row>
    <row r="6" spans="1:17" x14ac:dyDescent="0.25">
      <c r="I6">
        <v>6900</v>
      </c>
      <c r="K6">
        <f>25/I6/cp_Wasser*3600</f>
        <v>3.1055900621118013</v>
      </c>
      <c r="N6">
        <v>4</v>
      </c>
      <c r="O6" t="s">
        <v>11</v>
      </c>
      <c r="P6">
        <f>25/N6/cp_Wasser*3600</f>
        <v>5357.1428571428569</v>
      </c>
      <c r="Q6" t="s">
        <v>92</v>
      </c>
    </row>
    <row r="7" spans="1:17" x14ac:dyDescent="0.25">
      <c r="A7" t="s">
        <v>56</v>
      </c>
      <c r="B7">
        <v>1230</v>
      </c>
      <c r="C7" t="s">
        <v>92</v>
      </c>
      <c r="D7">
        <f>6*B7*cp_Wasser/3600</f>
        <v>8.61</v>
      </c>
      <c r="E7" t="s">
        <v>96</v>
      </c>
      <c r="F7" t="s">
        <v>106</v>
      </c>
      <c r="I7">
        <v>1230</v>
      </c>
      <c r="K7">
        <f>3/I7/cp_Wasser*3600</f>
        <v>2.0905923344947737</v>
      </c>
      <c r="N7">
        <v>4</v>
      </c>
      <c r="O7" t="s">
        <v>11</v>
      </c>
      <c r="P7">
        <f>3/N7/cp_Wasser*3600</f>
        <v>642.85714285714289</v>
      </c>
      <c r="Q7" t="s">
        <v>92</v>
      </c>
    </row>
    <row r="8" spans="1:17" x14ac:dyDescent="0.25">
      <c r="I8">
        <v>1230</v>
      </c>
      <c r="K8">
        <f>8.61/I8/cp_Wasser*3600</f>
        <v>5.9999999999999991</v>
      </c>
      <c r="N8">
        <v>4</v>
      </c>
      <c r="O8" t="s">
        <v>11</v>
      </c>
      <c r="P8">
        <f>8.61/N8/cp_Wasser*3600</f>
        <v>1844.9999999999998</v>
      </c>
      <c r="Q8" t="s">
        <v>92</v>
      </c>
    </row>
    <row r="9" spans="1:17" x14ac:dyDescent="0.25">
      <c r="N9" t="s">
        <v>125</v>
      </c>
    </row>
    <row r="11" spans="1:17" x14ac:dyDescent="0.25">
      <c r="A11" t="s">
        <v>124</v>
      </c>
    </row>
    <row r="12" spans="1:17" x14ac:dyDescent="0.25">
      <c r="A12">
        <v>10</v>
      </c>
      <c r="B12" t="s">
        <v>96</v>
      </c>
      <c r="C12">
        <f>A12/4.2/4*3600</f>
        <v>2142.8571428571427</v>
      </c>
      <c r="D12" t="s">
        <v>92</v>
      </c>
    </row>
    <row r="13" spans="1:17" x14ac:dyDescent="0.25">
      <c r="A13">
        <v>15</v>
      </c>
      <c r="C13">
        <f t="shared" ref="C13:C16" si="0">A13/4.2/4*3600</f>
        <v>3214.2857142857142</v>
      </c>
    </row>
    <row r="14" spans="1:17" x14ac:dyDescent="0.25">
      <c r="A14">
        <v>20</v>
      </c>
      <c r="C14">
        <f t="shared" si="0"/>
        <v>4285.7142857142853</v>
      </c>
    </row>
    <row r="15" spans="1:17" x14ac:dyDescent="0.25">
      <c r="A15">
        <v>25</v>
      </c>
      <c r="C15">
        <f t="shared" si="0"/>
        <v>5357.1428571428569</v>
      </c>
    </row>
    <row r="16" spans="1:17" x14ac:dyDescent="0.25">
      <c r="A16">
        <v>30</v>
      </c>
      <c r="C16">
        <f t="shared" si="0"/>
        <v>6428.5714285714284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Tabelle1</vt:lpstr>
      <vt:lpstr>Stoffwerte, Konstanten</vt:lpstr>
      <vt:lpstr>Anschlüsse-Bedarf</vt:lpstr>
      <vt:lpstr>Energiequellen</vt:lpstr>
      <vt:lpstr>Tabelle2</vt:lpstr>
      <vt:lpstr>cp_Luft</vt:lpstr>
      <vt:lpstr>cp_Wasser</vt:lpstr>
      <vt:lpstr>Dichte_Wasser</vt:lpstr>
    </vt:vector>
  </TitlesOfParts>
  <Company>E.ON Energy Research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Wilmes, Jan</dc:creator>
  <cp:lastModifiedBy>Wilmes, Jan</cp:lastModifiedBy>
  <cp:lastPrinted>2015-10-16T09:10:47Z</cp:lastPrinted>
  <dcterms:created xsi:type="dcterms:W3CDTF">2015-10-14T14:19:45Z</dcterms:created>
  <dcterms:modified xsi:type="dcterms:W3CDTF">2015-10-28T16:17:28Z</dcterms:modified>
</cp:coreProperties>
</file>