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nial measurements" sheetId="1" r:id="rId4"/>
    <sheet state="visible" name="Dural incision measurements" sheetId="2" r:id="rId5"/>
    <sheet state="visible" name="Neonate &amp; adult models" sheetId="3" r:id="rId6"/>
    <sheet state="visible" name="Initial cut &amp; curvature analysi" sheetId="4" r:id="rId7"/>
  </sheets>
  <definedNames/>
  <calcPr/>
</workbook>
</file>

<file path=xl/sharedStrings.xml><?xml version="1.0" encoding="utf-8"?>
<sst xmlns="http://schemas.openxmlformats.org/spreadsheetml/2006/main" count="455" uniqueCount="154">
  <si>
    <t>Cranium measurements (measured on 08/03/2022 and confirmed on 09/28/2022)</t>
  </si>
  <si>
    <t>Image scales</t>
  </si>
  <si>
    <t>File</t>
  </si>
  <si>
    <t>Original image size</t>
  </si>
  <si>
    <t>Scale</t>
  </si>
  <si>
    <t>Age Group</t>
  </si>
  <si>
    <t>Subject</t>
  </si>
  <si>
    <t>View</t>
  </si>
  <si>
    <t>L (mm)</t>
  </si>
  <si>
    <t>H (mm)</t>
  </si>
  <si>
    <t>W (mm)</t>
  </si>
  <si>
    <t xml:space="preserve">Scale </t>
  </si>
  <si>
    <t xml:space="preserve">Pixels/1mm </t>
  </si>
  <si>
    <t>\pm SD</t>
  </si>
  <si>
    <t>Frontal view 2 neonate 1xt1.tif</t>
  </si>
  <si>
    <t>1280 x 960</t>
  </si>
  <si>
    <t>1x</t>
  </si>
  <si>
    <t>neonate</t>
  </si>
  <si>
    <t>I</t>
  </si>
  <si>
    <t>Anterior</t>
  </si>
  <si>
    <t xml:space="preserve">1x </t>
  </si>
  <si>
    <t>Lateral neonate 1xt1.tif</t>
  </si>
  <si>
    <t>Full lateral</t>
  </si>
  <si>
    <t>2x</t>
  </si>
  <si>
    <t>Posterior neonate 1xt1.tif</t>
  </si>
  <si>
    <t>Posterior</t>
  </si>
  <si>
    <t>3x</t>
  </si>
  <si>
    <t xml:space="preserve">Frontal adult 1xt1.tif </t>
  </si>
  <si>
    <t>adult</t>
  </si>
  <si>
    <t>4x</t>
  </si>
  <si>
    <t>Lateral anterior adult 1xt1.tif</t>
  </si>
  <si>
    <t>Lateral anterior (half length)</t>
  </si>
  <si>
    <t>*NOTE: measuring from the outside end of one black tick to the inner edge of other black tick*</t>
  </si>
  <si>
    <t>Lateral posterior adult 1xt1.tif</t>
  </si>
  <si>
    <t>Lateral posterior (half length)</t>
  </si>
  <si>
    <t>Posterior adult 1x1.tif</t>
  </si>
  <si>
    <r>
      <rPr>
        <rFont val="Times New Roman"/>
        <color rgb="FFFFFFFF"/>
        <sz val="12.0"/>
      </rPr>
      <t xml:space="preserve">Resulting </t>
    </r>
    <r>
      <rPr>
        <rFont val="Times New Roman"/>
        <i/>
        <color rgb="FFFFFFFF"/>
        <sz val="12.0"/>
      </rPr>
      <t xml:space="preserve">ex vivo </t>
    </r>
    <r>
      <rPr>
        <rFont val="Times New Roman"/>
        <color rgb="FFFFFFFF"/>
        <sz val="12.0"/>
      </rPr>
      <t>cranial dimensions</t>
    </r>
  </si>
  <si>
    <t>Age group</t>
  </si>
  <si>
    <t>Length (mm)*</t>
  </si>
  <si>
    <t>Width (mm)</t>
  </si>
  <si>
    <t>Height (mm)</t>
  </si>
  <si>
    <t>Notes:</t>
  </si>
  <si>
    <t>Neonate</t>
  </si>
  <si>
    <t>*Length is frontal to occipital, excluding nasal lobe</t>
  </si>
  <si>
    <t>Adult</t>
  </si>
  <si>
    <t>Dural incision measurements (measured on 09/28/2022)</t>
  </si>
  <si>
    <t>Cut orientation</t>
  </si>
  <si>
    <t>Time (min)</t>
  </si>
  <si>
    <t>l (mm)</t>
  </si>
  <si>
    <t>w (mm)</t>
  </si>
  <si>
    <t>Neonate l2 3x magt1.tif</t>
  </si>
  <si>
    <t>transverse</t>
  </si>
  <si>
    <t>Neonate l2 3x magt2.tif</t>
  </si>
  <si>
    <t>Neonate r2 4x magt1.tif</t>
  </si>
  <si>
    <t>longitudinal</t>
  </si>
  <si>
    <t>Neonate r2 4x magt2.tif</t>
  </si>
  <si>
    <t>Neonate r3 3x magt1.tif</t>
  </si>
  <si>
    <t>II</t>
  </si>
  <si>
    <t>Neonate r3 3x magt2.tif</t>
  </si>
  <si>
    <t>Neonate l4 3x magt1.tif</t>
  </si>
  <si>
    <t>III</t>
  </si>
  <si>
    <t>Neonate l4 3x magt2.tif</t>
  </si>
  <si>
    <t>neonate l n1 3x 003t1.tif</t>
  </si>
  <si>
    <t>IV</t>
  </si>
  <si>
    <t>neonate l n1 3x 003t2.tif</t>
  </si>
  <si>
    <t>neonate l n2 4x 004t1.tif</t>
  </si>
  <si>
    <t>V</t>
  </si>
  <si>
    <t>neonate l n2 4x 004t2.tif</t>
  </si>
  <si>
    <t>neonate r n2 4x 005t1.tif</t>
  </si>
  <si>
    <t>neonate r n2 4x 005t2.tif</t>
  </si>
  <si>
    <t>Adult calvaria 1x sample 1t1.tif</t>
  </si>
  <si>
    <t>Adult calvaria 1x sample 1t2.tif</t>
  </si>
  <si>
    <t>Adult calvaria 1x sample 2t1.tif</t>
  </si>
  <si>
    <t>Adult calvaria 1s sample 2t2.tif</t>
  </si>
  <si>
    <t>Adult l2 3x mag t1.tif</t>
  </si>
  <si>
    <t>Adult l2 3x mag t2.tif</t>
  </si>
  <si>
    <t>Adult r2 3x magt1.tif</t>
  </si>
  <si>
    <t>Adult r2 3x magt2.tif</t>
  </si>
  <si>
    <t>Adult r n1 t1.tif</t>
  </si>
  <si>
    <t>Adult r n1 t2.tif</t>
  </si>
  <si>
    <t>Adult r n2 001t1.tif</t>
  </si>
  <si>
    <t>VI</t>
  </si>
  <si>
    <t>Adult r n2 001t2.tif</t>
  </si>
  <si>
    <t>Normalized incision openings (at each time point)</t>
  </si>
  <si>
    <t>w/l (t=0 min)</t>
  </si>
  <si>
    <t>w/l (t=5 min)</t>
  </si>
  <si>
    <r>
      <rPr>
        <rFont val="Times New Roman"/>
        <b/>
        <color theme="1"/>
        <sz val="12.0"/>
      </rPr>
      <t xml:space="preserve">Percent difference </t>
    </r>
    <r>
      <rPr>
        <rFont val="Times New Roman"/>
        <b val="0"/>
        <color theme="1"/>
        <sz val="8.0"/>
      </rPr>
      <t>100*([w/l(t=5) - w/l(t=0)]/[w/l(t=0)])</t>
    </r>
  </si>
  <si>
    <t>Average cut length *For modeling, decided to take average of all measurements rather than just at one time point*</t>
  </si>
  <si>
    <r>
      <rPr>
        <rFont val="Times New Roman"/>
        <b/>
        <color theme="1"/>
        <sz val="12.0"/>
      </rPr>
      <t>l (mm)</t>
    </r>
    <r>
      <rPr>
        <rFont val="Times New Roman"/>
        <b val="0"/>
        <i/>
        <color theme="1"/>
        <sz val="12.0"/>
      </rPr>
      <t>*Ave, overall*</t>
    </r>
  </si>
  <si>
    <t>l (t=0) *Ave*</t>
  </si>
  <si>
    <t>l (t=0) *std*</t>
  </si>
  <si>
    <t>w (t=0) *ave*</t>
  </si>
  <si>
    <t>w (t=0) *std*</t>
  </si>
  <si>
    <t>Average and standard deviation of normalized incision openings</t>
  </si>
  <si>
    <r>
      <rPr>
        <rFont val="Times New Roman"/>
        <color theme="1"/>
        <sz val="12.0"/>
      </rPr>
      <t xml:space="preserve">w/l (t = 0) </t>
    </r>
    <r>
      <rPr>
        <rFont val="Times New Roman"/>
        <i/>
        <color theme="1"/>
        <sz val="12.0"/>
      </rPr>
      <t>*Ave*</t>
    </r>
  </si>
  <si>
    <r>
      <rPr>
        <rFont val="Times New Roman"/>
        <color theme="1"/>
        <sz val="12.0"/>
      </rPr>
      <t xml:space="preserve">w/l (t = 0) </t>
    </r>
    <r>
      <rPr>
        <rFont val="Times New Roman"/>
        <i/>
        <color theme="1"/>
        <sz val="12.0"/>
      </rPr>
      <t>*Std*</t>
    </r>
  </si>
  <si>
    <r>
      <rPr>
        <rFont val="Times New Roman"/>
        <color theme="1"/>
        <sz val="12.0"/>
      </rPr>
      <t xml:space="preserve">w/l (t = 5) </t>
    </r>
    <r>
      <rPr>
        <rFont val="Times New Roman"/>
        <i/>
        <color theme="1"/>
        <sz val="12.0"/>
      </rPr>
      <t>*Ave*</t>
    </r>
  </si>
  <si>
    <r>
      <rPr>
        <rFont val="Times New Roman"/>
        <color theme="1"/>
        <sz val="12.0"/>
      </rPr>
      <t xml:space="preserve">w/l (t = 5) </t>
    </r>
    <r>
      <rPr>
        <rFont val="Times New Roman"/>
        <i/>
        <color theme="1"/>
        <sz val="12.0"/>
      </rPr>
      <t>*Std*</t>
    </r>
  </si>
  <si>
    <t>Average relaxation of normalized incision openings</t>
  </si>
  <si>
    <r>
      <rPr>
        <rFont val="Times New Roman"/>
        <b/>
        <color theme="1"/>
        <sz val="12.0"/>
      </rPr>
      <t xml:space="preserve">\delta_{w/l} </t>
    </r>
    <r>
      <rPr>
        <rFont val="Times New Roman"/>
        <b val="0"/>
        <i/>
        <color theme="1"/>
        <sz val="12.0"/>
      </rPr>
      <t>*Ave*</t>
    </r>
  </si>
  <si>
    <r>
      <rPr>
        <rFont val="Times New Roman"/>
        <b/>
        <color theme="1"/>
        <sz val="12.0"/>
      </rPr>
      <t xml:space="preserve">\delta_{w/l} </t>
    </r>
    <r>
      <rPr>
        <rFont val="Times New Roman"/>
        <b val="0"/>
        <i/>
        <color theme="1"/>
        <sz val="12.0"/>
      </rPr>
      <t>*Std*</t>
    </r>
  </si>
  <si>
    <r>
      <rPr>
        <rFont val="Times New Roman"/>
        <i/>
        <color rgb="FFFFFFFF"/>
        <sz val="12.0"/>
      </rPr>
      <t>Ex vivo</t>
    </r>
    <r>
      <rPr>
        <rFont val="Times New Roman"/>
        <i val="0"/>
        <color rgb="FFFFFFFF"/>
        <sz val="12.0"/>
      </rPr>
      <t xml:space="preserve"> cranial measurements</t>
    </r>
  </si>
  <si>
    <r>
      <rPr>
        <rFont val="Times New Roman"/>
        <b/>
        <color theme="1"/>
        <sz val="12.0"/>
      </rPr>
      <t>Length</t>
    </r>
    <r>
      <rPr>
        <rFont val="Times New Roman"/>
        <color theme="1"/>
        <sz val="12.0"/>
      </rPr>
      <t xml:space="preserve"> (mm)*</t>
    </r>
  </si>
  <si>
    <r>
      <rPr>
        <rFont val="Times New Roman"/>
        <b/>
        <color theme="1"/>
        <sz val="12.0"/>
      </rPr>
      <t xml:space="preserve">Width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</si>
  <si>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Height </t>
    </r>
    <r>
      <rPr>
        <rFont val="Times New Roman"/>
        <b val="0"/>
        <color theme="1"/>
        <sz val="12.0"/>
      </rPr>
      <t>(mm)</t>
    </r>
  </si>
  <si>
    <t>*Measurements were obtained on 9/28</t>
  </si>
  <si>
    <r>
      <rPr>
        <rFont val="Times New Roman"/>
        <i/>
        <color rgb="FFFFFFFF"/>
        <sz val="12.0"/>
      </rPr>
      <t>Ex vivo</t>
    </r>
    <r>
      <rPr>
        <rFont val="Times New Roman"/>
        <i val="0"/>
        <color rgb="FFFFFFFF"/>
        <sz val="12.0"/>
      </rPr>
      <t xml:space="preserve"> incision measurements</t>
    </r>
  </si>
  <si>
    <r>
      <rPr>
        <rFont val="Times New Roman"/>
        <b/>
        <color theme="1"/>
        <sz val="12.0"/>
      </rPr>
      <t xml:space="preserve">Average transverse cut length </t>
    </r>
    <r>
      <rPr>
        <rFont val="Times New Roman"/>
        <b val="0"/>
        <color theme="1"/>
        <sz val="12.0"/>
      </rPr>
      <t xml:space="preserve">(mm) </t>
    </r>
    <r>
      <rPr>
        <rFont val="Times New Roman"/>
        <b val="0"/>
        <i/>
        <color theme="1"/>
        <sz val="12.0"/>
      </rPr>
      <t>*Average of all lengths at both time points*</t>
    </r>
  </si>
  <si>
    <r>
      <rPr>
        <rFont val="Times New Roman"/>
        <b/>
        <color theme="1"/>
        <sz val="12.0"/>
      </rPr>
      <t xml:space="preserve">Average longitudinal cut length </t>
    </r>
    <r>
      <rPr>
        <rFont val="Times New Roman"/>
        <b val="0"/>
        <color theme="1"/>
        <sz val="12.0"/>
      </rPr>
      <t xml:space="preserve">(mm) </t>
    </r>
    <r>
      <rPr>
        <rFont val="Times New Roman"/>
        <b val="0"/>
        <i/>
        <color theme="1"/>
        <sz val="12.0"/>
      </rPr>
      <t>*Average of all lengths at both time points*</t>
    </r>
  </si>
  <si>
    <r>
      <rPr>
        <rFont val="Times New Roman"/>
        <i/>
        <color rgb="FFFFFFFF"/>
        <sz val="12.0"/>
      </rPr>
      <t xml:space="preserve">In silico </t>
    </r>
    <r>
      <rPr>
        <rFont val="Times New Roman"/>
        <i val="0"/>
        <color rgb="FFFFFFFF"/>
        <sz val="12.0"/>
      </rPr>
      <t>dural thickness estimation</t>
    </r>
  </si>
  <si>
    <r>
      <rPr>
        <rFont val="Times New Roman"/>
        <color theme="1"/>
        <sz val="12.0"/>
      </rPr>
      <t xml:space="preserve">Step 1: </t>
    </r>
    <r>
      <rPr>
        <rFont val="Times New Roman"/>
        <b/>
        <color theme="1"/>
        <sz val="12.0"/>
      </rPr>
      <t xml:space="preserve">Adult mouse thickness: </t>
    </r>
    <r>
      <rPr>
        <rFont val="Times New Roman"/>
        <color theme="1"/>
        <sz val="12.0"/>
      </rPr>
      <t>From O'Reilly et al. 2012, we find that the average mouse skull thickness is 0.2 mm, while the rat skull thickness is roughly 0.71 +/- 0.03. Then from Kinaci et al. 2020, we find that the rat dural thickness is 0.049 +/- 0.015 mm, so using this, we establish a proportionality relationship to find the adult mouse dural thickness.</t>
    </r>
  </si>
  <si>
    <t>Species</t>
  </si>
  <si>
    <r>
      <rPr>
        <rFont val="Times New Roman"/>
        <b/>
        <color theme="1"/>
        <sz val="12.0"/>
      </rPr>
      <t>Skull thickness</t>
    </r>
    <r>
      <rPr>
        <rFont val="Times New Roman"/>
        <color theme="1"/>
        <sz val="12.0"/>
      </rPr>
      <t xml:space="preserve"> (mm)</t>
    </r>
  </si>
  <si>
    <r>
      <rPr>
        <rFont val="Times New Roman"/>
        <b/>
        <color theme="1"/>
        <sz val="12.0"/>
      </rPr>
      <t>Dural thickness</t>
    </r>
    <r>
      <rPr>
        <rFont val="Times New Roman"/>
        <color theme="1"/>
        <sz val="12.0"/>
      </rPr>
      <t xml:space="preserve"> (mm)</t>
    </r>
  </si>
  <si>
    <t>Mouse</t>
  </si>
  <si>
    <t>Rat</t>
  </si>
  <si>
    <r>
      <rPr>
        <rFont val="Times New Roman"/>
        <color theme="1"/>
        <sz val="12.0"/>
      </rPr>
      <t xml:space="preserve">Step 2: </t>
    </r>
    <r>
      <rPr>
        <rFont val="Times New Roman"/>
        <b/>
        <color theme="1"/>
        <sz val="12.0"/>
      </rPr>
      <t xml:space="preserve">Neonatal mouse thickness: </t>
    </r>
    <r>
      <rPr>
        <rFont val="Times New Roman"/>
        <color theme="1"/>
        <sz val="12.0"/>
      </rPr>
      <t>given that the neonatal mouse is a scaled down version of the adult, we used the neonate:adult ratios between length, width, and height to estimate the neonatal mouse thickness (no information for this in the literature.</t>
    </r>
  </si>
  <si>
    <t>neonate length/ adult length</t>
  </si>
  <si>
    <t>neonate width / adult width</t>
  </si>
  <si>
    <t>neonate height / adult height</t>
  </si>
  <si>
    <t>Averaged ratios:</t>
  </si>
  <si>
    <t>Neonate thickness</t>
  </si>
  <si>
    <r>
      <rPr>
        <rFont val="Times New Roman"/>
        <i/>
        <color rgb="FFFFFFFF"/>
        <sz val="12.0"/>
      </rPr>
      <t xml:space="preserve">In silico </t>
    </r>
    <r>
      <rPr>
        <rFont val="Times New Roman"/>
        <i val="0"/>
        <color rgb="FFFFFFFF"/>
        <sz val="12.0"/>
      </rPr>
      <t>dural dimensions, thickness, and initial cut length</t>
    </r>
  </si>
  <si>
    <r>
      <rPr>
        <rFont val="Times New Roman"/>
        <b/>
        <color theme="1"/>
        <sz val="12.0"/>
      </rPr>
      <t xml:space="preserve">Major axis </t>
    </r>
    <r>
      <rPr>
        <rFont val="Times New Roman"/>
        <b val="0"/>
        <color theme="1"/>
        <sz val="12.0"/>
      </rPr>
      <t>(L/2)* (mm)</t>
    </r>
  </si>
  <si>
    <r>
      <rPr>
        <rFont val="Times New Roman"/>
        <b/>
        <color theme="1"/>
        <sz val="12.0"/>
      </rPr>
      <t>Minor axes</t>
    </r>
    <r>
      <rPr>
        <rFont val="Times New Roman"/>
        <b val="0"/>
        <color theme="1"/>
        <sz val="12.0"/>
      </rPr>
      <t xml:space="preserve"> (W/2) (mm)</t>
    </r>
  </si>
  <si>
    <r>
      <rPr>
        <rFont val="Times New Roman"/>
        <b/>
        <color theme="1"/>
        <sz val="12.0"/>
      </rPr>
      <t xml:space="preserve">Thickness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</si>
  <si>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Initial transverse cut length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</si>
  <si>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Initial longitudinal cut length </t>
    </r>
    <r>
      <rPr>
        <rFont val="Times New Roman"/>
        <b val="0"/>
        <color theme="1"/>
        <sz val="12.0"/>
      </rPr>
      <t>(mm)</t>
    </r>
  </si>
  <si>
    <t>*The model was chosen to be half of the measured length because Kawakami and Yamamuri 2008 showed that the ICR mouse's parietal, interparietal and occipital lobes are roughly half (~51.65%) of the total length (excluding the nasal lobe)</t>
  </si>
  <si>
    <t>How dimensions are to be implemented in code</t>
  </si>
  <si>
    <r>
      <rPr>
        <rFont val="Times New Roman"/>
        <b/>
        <color theme="1"/>
        <sz val="12.0"/>
      </rPr>
      <t>a</t>
    </r>
    <r>
      <rPr>
        <rFont val="Times New Roman"/>
        <b val="0"/>
        <color theme="1"/>
        <sz val="12.0"/>
      </rPr>
      <t xml:space="preserve"> (mm)</t>
    </r>
  </si>
  <si>
    <r>
      <rPr>
        <rFont val="Times New Roman"/>
        <b/>
        <color theme="1"/>
        <sz val="12.0"/>
      </rPr>
      <t xml:space="preserve">b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</si>
  <si>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c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</si>
  <si>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>t</t>
    </r>
    <r>
      <rPr>
        <rFont val="Times New Roman"/>
        <b val="0"/>
        <color theme="1"/>
        <sz val="12.0"/>
      </rPr>
      <t xml:space="preserve"> (mm)</t>
    </r>
  </si>
  <si>
    <t>Initial transverse cut in middle of minor axis</t>
  </si>
  <si>
    <t>Initial longitudinal cut in middle of major axis</t>
  </si>
  <si>
    <t>Effect of initial cut length on incision opening ratio</t>
  </si>
  <si>
    <t>Aspect ratio (adult)</t>
  </si>
  <si>
    <t>Model</t>
  </si>
  <si>
    <t>a (mm)</t>
  </si>
  <si>
    <t>b (mm)</t>
  </si>
  <si>
    <t>c (mm)</t>
  </si>
  <si>
    <t>t (mm)</t>
  </si>
  <si>
    <t>Tran cut length (varying)</t>
  </si>
  <si>
    <t>Long cut length (varying)</t>
  </si>
  <si>
    <t>Average mesh size</t>
  </si>
  <si>
    <t>l_i</t>
  </si>
  <si>
    <t>For modeling:</t>
  </si>
  <si>
    <t>Test 1</t>
  </si>
  <si>
    <t>Test 2</t>
  </si>
  <si>
    <t>Test 3</t>
  </si>
  <si>
    <t>Test 4</t>
  </si>
  <si>
    <t>Test 5</t>
  </si>
  <si>
    <t>Effect of curvature on incision opening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</si>
</sst>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0"/>
    <numFmt numFmtId="166" formatCode="0.0000000"/>
    <numFmt numFmtId="167" formatCode="0.000000000"/>
    <numFmt numFmtId="168" formatCode="0.00000"/>
  </numFmts>
  <fonts count="14">
    <font>
      <sz val="10.0"/>
      <color rgb="FF000000"/>
      <name val="Arial"/>
      <scheme val="minor"/>
    </font>
    <font>
      <sz val="12.0"/>
      <color rgb="FFFFFFFF"/>
      <name val="Times New Roman"/>
    </font>
    <font/>
    <font>
      <sz val="12.0"/>
      <color theme="1"/>
      <name val="Times New Roman"/>
    </font>
    <font>
      <b/>
      <sz val="12.0"/>
      <color theme="1"/>
      <name val="Times New Roman"/>
    </font>
    <font>
      <color rgb="FFFFFFFF"/>
      <name val="Arial"/>
      <scheme val="minor"/>
    </font>
    <font>
      <color theme="1"/>
      <name val="Arial"/>
      <scheme val="minor"/>
    </font>
    <font>
      <b/>
      <sz val="12.0"/>
      <color rgb="FF000000"/>
      <name val="Times New Roman"/>
    </font>
    <font>
      <i/>
      <sz val="12.0"/>
      <color rgb="FFFFFFFF"/>
      <name val="Times New Roman"/>
    </font>
    <font>
      <i/>
      <sz val="12.0"/>
      <color theme="1"/>
      <name val="Times New Roman"/>
    </font>
    <font>
      <i/>
      <sz val="12.0"/>
      <color rgb="FF000000"/>
      <name val="Times New Roman"/>
    </font>
    <font>
      <sz val="12.0"/>
      <color rgb="FF000000"/>
      <name val="Times New Roman"/>
    </font>
    <font>
      <b/>
      <sz val="12.0"/>
      <color rgb="FFFFFFFF"/>
      <name val="Times New Roman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2" fontId="1" numFmtId="0" xfId="0" applyAlignment="1" applyFont="1">
      <alignment horizontal="left"/>
    </xf>
    <xf borderId="4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4" fillId="0" fontId="3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/>
    </xf>
    <xf borderId="5" fillId="0" fontId="3" numFmtId="0" xfId="0" applyAlignment="1" applyBorder="1" applyFont="1">
      <alignment horizontal="right"/>
    </xf>
    <xf borderId="5" fillId="0" fontId="3" numFmtId="0" xfId="0" applyBorder="1" applyFont="1"/>
    <xf borderId="1" fillId="3" fontId="3" numFmtId="0" xfId="0" applyBorder="1" applyFill="1" applyFont="1"/>
    <xf borderId="2" fillId="3" fontId="3" numFmtId="0" xfId="0" applyAlignment="1" applyBorder="1" applyFont="1">
      <alignment vertical="bottom"/>
    </xf>
    <xf borderId="2" fillId="3" fontId="3" numFmtId="0" xfId="0" applyAlignment="1" applyBorder="1" applyFont="1">
      <alignment readingOrder="0"/>
    </xf>
    <xf borderId="2" fillId="3" fontId="3" numFmtId="0" xfId="0" applyBorder="1" applyFont="1"/>
    <xf borderId="2" fillId="3" fontId="3" numFmtId="0" xfId="0" applyAlignment="1" applyBorder="1" applyFont="1">
      <alignment horizontal="right"/>
    </xf>
    <xf borderId="3" fillId="3" fontId="3" numFmtId="0" xfId="0" applyAlignment="1" applyBorder="1" applyFont="1">
      <alignment horizontal="right"/>
    </xf>
    <xf borderId="4" fillId="3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3" numFmtId="0" xfId="0" applyAlignment="1" applyFont="1">
      <alignment horizontal="right"/>
    </xf>
    <xf borderId="5" fillId="3" fontId="3" numFmtId="0" xfId="0" applyBorder="1" applyFont="1"/>
    <xf borderId="0" fillId="0" fontId="3" numFmtId="0" xfId="0" applyAlignment="1" applyFont="1">
      <alignment readingOrder="0" vertical="center"/>
    </xf>
    <xf borderId="4" fillId="3" fontId="3" numFmtId="0" xfId="0" applyBorder="1" applyFont="1"/>
    <xf borderId="0" fillId="0" fontId="4" numFmtId="0" xfId="0" applyAlignment="1" applyFont="1">
      <alignment horizontal="left"/>
    </xf>
    <xf borderId="6" fillId="3" fontId="3" numFmtId="0" xfId="0" applyBorder="1" applyFont="1"/>
    <xf borderId="7" fillId="3" fontId="3" numFmtId="0" xfId="0" applyAlignment="1" applyBorder="1" applyFont="1">
      <alignment vertical="bottom"/>
    </xf>
    <xf borderId="7" fillId="3" fontId="3" numFmtId="0" xfId="0" applyAlignment="1" applyBorder="1" applyFont="1">
      <alignment readingOrder="0"/>
    </xf>
    <xf borderId="7" fillId="3" fontId="3" numFmtId="0" xfId="0" applyBorder="1" applyFont="1"/>
    <xf borderId="7" fillId="3" fontId="3" numFmtId="0" xfId="0" applyAlignment="1" applyBorder="1" applyFont="1">
      <alignment horizontal="right"/>
    </xf>
    <xf borderId="8" fillId="3" fontId="3" numFmtId="0" xfId="0" applyAlignment="1" applyBorder="1" applyFont="1">
      <alignment horizontal="right"/>
    </xf>
    <xf borderId="0" fillId="0" fontId="3" numFmtId="0" xfId="0" applyAlignment="1" applyFont="1">
      <alignment shrinkToFit="0" vertical="center" wrapText="1"/>
    </xf>
    <xf borderId="1" fillId="2" fontId="1" numFmtId="0" xfId="0" applyAlignment="1" applyBorder="1" applyFont="1">
      <alignment readingOrder="0"/>
    </xf>
    <xf borderId="2" fillId="2" fontId="1" numFmtId="0" xfId="0" applyBorder="1" applyFont="1"/>
    <xf borderId="0" fillId="2" fontId="1" numFmtId="0" xfId="0" applyFont="1"/>
    <xf borderId="2" fillId="2" fontId="5" numFmtId="0" xfId="0" applyBorder="1" applyFont="1"/>
    <xf borderId="3" fillId="2" fontId="5" numFmtId="0" xfId="0" applyBorder="1" applyFont="1"/>
    <xf borderId="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6" numFmtId="0" xfId="0" applyBorder="1" applyFont="1"/>
    <xf borderId="4" fillId="0" fontId="3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6" fillId="3" fontId="3" numFmtId="0" xfId="0" applyAlignment="1" applyBorder="1" applyFont="1">
      <alignment readingOrder="0"/>
    </xf>
    <xf borderId="7" fillId="3" fontId="3" numFmtId="164" xfId="0" applyAlignment="1" applyBorder="1" applyFont="1" applyNumberFormat="1">
      <alignment readingOrder="0"/>
    </xf>
    <xf borderId="7" fillId="3" fontId="6" numFmtId="0" xfId="0" applyBorder="1" applyFont="1"/>
    <xf borderId="8" fillId="3" fontId="6" numFmtId="0" xfId="0" applyBorder="1" applyFont="1"/>
    <xf borderId="5" fillId="0" fontId="3" numFmtId="164" xfId="0" applyAlignment="1" applyBorder="1" applyFont="1" applyNumberFormat="1">
      <alignment readingOrder="0"/>
    </xf>
    <xf borderId="0" fillId="4" fontId="3" numFmtId="0" xfId="0" applyAlignment="1" applyFill="1" applyFont="1">
      <alignment vertical="bottom"/>
    </xf>
    <xf borderId="0" fillId="4" fontId="3" numFmtId="0" xfId="0" applyFont="1"/>
    <xf borderId="7" fillId="0" fontId="3" numFmtId="0" xfId="0" applyAlignment="1" applyBorder="1" applyFont="1">
      <alignment vertical="bottom"/>
    </xf>
    <xf borderId="2" fillId="3" fontId="3" numFmtId="164" xfId="0" applyAlignment="1" applyBorder="1" applyFont="1" applyNumberFormat="1">
      <alignment readingOrder="0"/>
    </xf>
    <xf borderId="3" fillId="3" fontId="3" numFmtId="164" xfId="0" applyAlignment="1" applyBorder="1" applyFont="1" applyNumberFormat="1">
      <alignment readingOrder="0"/>
    </xf>
    <xf borderId="0" fillId="3" fontId="3" numFmtId="164" xfId="0" applyAlignment="1" applyFont="1" applyNumberFormat="1">
      <alignment readingOrder="0"/>
    </xf>
    <xf borderId="5" fillId="3" fontId="3" numFmtId="164" xfId="0" applyAlignment="1" applyBorder="1" applyFont="1" applyNumberFormat="1">
      <alignment readingOrder="0"/>
    </xf>
    <xf borderId="0" fillId="3" fontId="3" numFmtId="0" xfId="0" applyAlignment="1" applyFont="1">
      <alignment horizontal="right" vertical="bottom"/>
    </xf>
    <xf borderId="4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3" numFmtId="165" xfId="0" applyFont="1" applyNumberFormat="1"/>
    <xf borderId="1" fillId="3" fontId="3" numFmtId="0" xfId="0" applyAlignment="1" applyBorder="1" applyFont="1">
      <alignment readingOrder="0"/>
    </xf>
    <xf borderId="2" fillId="3" fontId="3" numFmtId="165" xfId="0" applyBorder="1" applyFont="1" applyNumberFormat="1"/>
    <xf borderId="3" fillId="3" fontId="3" numFmtId="0" xfId="0" applyBorder="1" applyFont="1"/>
    <xf borderId="4" fillId="3" fontId="3" numFmtId="0" xfId="0" applyAlignment="1" applyBorder="1" applyFont="1">
      <alignment readingOrder="0"/>
    </xf>
    <xf borderId="0" fillId="3" fontId="3" numFmtId="165" xfId="0" applyFont="1" applyNumberFormat="1"/>
    <xf borderId="7" fillId="3" fontId="3" numFmtId="165" xfId="0" applyBorder="1" applyFont="1" applyNumberFormat="1"/>
    <xf borderId="8" fillId="3" fontId="3" numFmtId="0" xfId="0" applyBorder="1" applyFont="1"/>
    <xf borderId="4" fillId="2" fontId="1" numFmtId="0" xfId="0" applyAlignment="1" applyBorder="1" applyFont="1">
      <alignment horizontal="left" readingOrder="0"/>
    </xf>
    <xf borderId="0" fillId="2" fontId="1" numFmtId="0" xfId="0" applyAlignment="1" applyFont="1">
      <alignment horizontal="left" readingOrder="0"/>
    </xf>
    <xf borderId="5" fillId="2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9" fillId="5" fontId="7" numFmtId="164" xfId="0" applyAlignment="1" applyBorder="1" applyFill="1" applyFont="1" applyNumberFormat="1">
      <alignment horizontal="left" readingOrder="0"/>
    </xf>
    <xf borderId="9" fillId="5" fontId="7" numFmtId="165" xfId="0" applyAlignment="1" applyBorder="1" applyFont="1" applyNumberFormat="1">
      <alignment horizontal="left" readingOrder="0"/>
    </xf>
    <xf borderId="2" fillId="3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horizontal="left" readingOrder="0"/>
    </xf>
    <xf borderId="0" fillId="3" fontId="1" numFmtId="0" xfId="0" applyAlignment="1" applyFont="1">
      <alignment horizontal="left" readingOrder="0"/>
    </xf>
    <xf borderId="5" fillId="3" fontId="1" numFmtId="0" xfId="0" applyAlignment="1" applyBorder="1" applyFont="1">
      <alignment horizontal="left" readingOrder="0"/>
    </xf>
    <xf borderId="0" fillId="0" fontId="3" numFmtId="0" xfId="0" applyAlignment="1" applyFont="1">
      <alignment readingOrder="0" shrinkToFit="0" wrapText="1"/>
    </xf>
    <xf borderId="9" fillId="5" fontId="4" numFmtId="164" xfId="0" applyBorder="1" applyFont="1" applyNumberFormat="1"/>
    <xf borderId="1" fillId="2" fontId="8" numFmtId="0" xfId="0" applyAlignment="1" applyBorder="1" applyFont="1">
      <alignment horizontal="left" readingOrder="0"/>
    </xf>
    <xf borderId="0" fillId="0" fontId="9" numFmtId="0" xfId="0" applyAlignment="1" applyFont="1">
      <alignment horizontal="center" readingOrder="0"/>
    </xf>
    <xf borderId="4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5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5" fillId="0" fontId="3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0" fillId="0" fontId="10" numFmtId="0" xfId="0" applyAlignment="1" applyFont="1">
      <alignment horizontal="center" readingOrder="0"/>
    </xf>
    <xf borderId="0" fillId="0" fontId="11" numFmtId="0" xfId="0" applyFont="1"/>
    <xf borderId="0" fillId="0" fontId="3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/>
    </xf>
    <xf borderId="5" fillId="0" fontId="11" numFmtId="0" xfId="0" applyAlignment="1" applyBorder="1" applyFont="1">
      <alignment horizontal="center" readingOrder="0"/>
    </xf>
    <xf borderId="6" fillId="6" fontId="3" numFmtId="0" xfId="0" applyAlignment="1" applyBorder="1" applyFill="1" applyFont="1">
      <alignment readingOrder="0"/>
    </xf>
    <xf borderId="7" fillId="6" fontId="11" numFmtId="0" xfId="0" applyAlignment="1" applyBorder="1" applyFont="1">
      <alignment horizontal="center" readingOrder="0"/>
    </xf>
    <xf borderId="8" fillId="6" fontId="11" numFmtId="0" xfId="0" applyAlignment="1" applyBorder="1" applyFont="1">
      <alignment horizontal="center" readingOrder="0"/>
    </xf>
    <xf borderId="4" fillId="2" fontId="8" numFmtId="0" xfId="0" applyAlignment="1" applyBorder="1" applyFont="1">
      <alignment horizontal="left" readingOrder="0"/>
    </xf>
    <xf borderId="5" fillId="0" fontId="2" numFmtId="0" xfId="0" applyBorder="1" applyFont="1"/>
    <xf borderId="4" fillId="0" fontId="4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6" fillId="0" fontId="3" numFmtId="164" xfId="0" applyAlignment="1" applyBorder="1" applyFont="1" applyNumberFormat="1">
      <alignment readingOrder="0"/>
    </xf>
    <xf borderId="7" fillId="0" fontId="3" numFmtId="164" xfId="0" applyBorder="1" applyFont="1" applyNumberFormat="1"/>
    <xf borderId="0" fillId="0" fontId="3" numFmtId="0" xfId="0" applyAlignment="1" applyFont="1">
      <alignment horizontal="center" readingOrder="0"/>
    </xf>
    <xf borderId="0" fillId="3" fontId="3" numFmtId="166" xfId="0" applyAlignment="1" applyFont="1" applyNumberFormat="1">
      <alignment readingOrder="0"/>
    </xf>
    <xf borderId="1" fillId="2" fontId="1" numFmtId="0" xfId="0" applyAlignment="1" applyBorder="1" applyFont="1">
      <alignment horizontal="left" readingOrder="0"/>
    </xf>
    <xf borderId="5" fillId="0" fontId="3" numFmtId="164" xfId="0" applyBorder="1" applyFont="1" applyNumberFormat="1"/>
    <xf borderId="7" fillId="3" fontId="3" numFmtId="166" xfId="0" applyAlignment="1" applyBorder="1" applyFont="1" applyNumberFormat="1">
      <alignment readingOrder="0"/>
    </xf>
    <xf borderId="8" fillId="3" fontId="3" numFmtId="164" xfId="0" applyAlignment="1" applyBorder="1" applyFont="1" applyNumberFormat="1">
      <alignment readingOrder="0"/>
    </xf>
    <xf borderId="0" fillId="2" fontId="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3" numFmtId="167" xfId="0" applyAlignment="1" applyFont="1" applyNumberFormat="1">
      <alignment horizontal="center" readingOrder="0" shrinkToFit="0" vertical="center" wrapText="1"/>
    </xf>
    <xf borderId="0" fillId="0" fontId="3" numFmtId="167" xfId="0" applyAlignment="1" applyFont="1" applyNumberFormat="1">
      <alignment horizontal="center" shrinkToFit="0" vertical="center" wrapText="1"/>
    </xf>
    <xf borderId="0" fillId="0" fontId="3" numFmtId="168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2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5" fillId="0" fontId="3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2" fontId="1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0" fillId="0" fontId="13" numFmtId="0" xfId="0" applyFont="1"/>
    <xf borderId="0" fillId="0" fontId="3" numFmtId="164" xfId="0" applyAlignment="1" applyFont="1" applyNumberFormat="1">
      <alignment horizontal="center" readingOrder="0" shrinkToFit="0" vertical="center" wrapText="1"/>
    </xf>
    <xf borderId="0" fillId="0" fontId="4" numFmtId="168" xfId="0" applyAlignment="1" applyFont="1" applyNumberFormat="1">
      <alignment horizontal="center" shrinkToFit="0" vertical="center" wrapText="1"/>
    </xf>
    <xf borderId="7" fillId="0" fontId="3" numFmtId="164" xfId="0" applyAlignment="1" applyBorder="1" applyFont="1" applyNumberFormat="1">
      <alignment horizontal="center" readingOrder="0" shrinkToFit="0" vertical="center" wrapText="1"/>
    </xf>
    <xf borderId="7" fillId="0" fontId="3" numFmtId="164" xfId="0" applyAlignment="1" applyBorder="1" applyFont="1" applyNumberFormat="1">
      <alignment horizontal="center" shrinkToFit="0" vertical="center" wrapText="1"/>
    </xf>
    <xf borderId="8" fillId="0" fontId="3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7" t="s">
        <v>7</v>
      </c>
      <c r="G2" s="8" t="s">
        <v>8</v>
      </c>
      <c r="H2" s="8" t="s">
        <v>9</v>
      </c>
      <c r="I2" s="9" t="s">
        <v>10</v>
      </c>
      <c r="J2" s="4"/>
      <c r="K2" s="4" t="s">
        <v>11</v>
      </c>
      <c r="L2" s="4" t="s">
        <v>12</v>
      </c>
      <c r="M2" s="4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 t="s">
        <v>14</v>
      </c>
      <c r="B3" s="11" t="s">
        <v>15</v>
      </c>
      <c r="C3" s="4" t="s">
        <v>16</v>
      </c>
      <c r="D3" s="12" t="s">
        <v>17</v>
      </c>
      <c r="E3" s="12" t="s">
        <v>18</v>
      </c>
      <c r="F3" s="12" t="s">
        <v>19</v>
      </c>
      <c r="G3" s="4"/>
      <c r="H3" s="13">
        <f>AVERAGE(3.149,2.614)</f>
        <v>2.8815</v>
      </c>
      <c r="I3" s="14">
        <f>average(8.567,8.338)</f>
        <v>8.4525</v>
      </c>
      <c r="J3" s="4"/>
      <c r="K3" s="4" t="s">
        <v>20</v>
      </c>
      <c r="L3" s="13">
        <v>94.53</v>
      </c>
      <c r="M3" s="13">
        <v>3.414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 t="s">
        <v>21</v>
      </c>
      <c r="B4" s="11" t="s">
        <v>15</v>
      </c>
      <c r="C4" s="4" t="s">
        <v>16</v>
      </c>
      <c r="D4" s="12" t="s">
        <v>17</v>
      </c>
      <c r="E4" s="12" t="s">
        <v>18</v>
      </c>
      <c r="F4" s="4" t="s">
        <v>22</v>
      </c>
      <c r="G4" s="13">
        <v>8.674</v>
      </c>
      <c r="H4" s="13">
        <f>AVERAGE(2.74,2.941)</f>
        <v>2.8405</v>
      </c>
      <c r="I4" s="15"/>
      <c r="J4" s="4"/>
      <c r="K4" s="4" t="s">
        <v>23</v>
      </c>
      <c r="L4" s="13">
        <v>184.503</v>
      </c>
      <c r="M4" s="13">
        <v>10.468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24</v>
      </c>
      <c r="B5" s="11" t="s">
        <v>15</v>
      </c>
      <c r="C5" s="4" t="s">
        <v>16</v>
      </c>
      <c r="D5" s="12" t="s">
        <v>17</v>
      </c>
      <c r="E5" s="12" t="s">
        <v>18</v>
      </c>
      <c r="F5" s="4" t="s">
        <v>25</v>
      </c>
      <c r="G5" s="4"/>
      <c r="H5" s="13">
        <f>2.93</f>
        <v>2.93</v>
      </c>
      <c r="I5" s="14">
        <f>8.658</f>
        <v>8.658</v>
      </c>
      <c r="J5" s="4"/>
      <c r="K5" s="4" t="s">
        <v>26</v>
      </c>
      <c r="L5" s="13">
        <v>272.758</v>
      </c>
      <c r="M5" s="13">
        <v>12.207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 t="s">
        <v>27</v>
      </c>
      <c r="B6" s="17" t="s">
        <v>15</v>
      </c>
      <c r="C6" s="17" t="s">
        <v>16</v>
      </c>
      <c r="D6" s="18" t="s">
        <v>28</v>
      </c>
      <c r="E6" s="18" t="s">
        <v>18</v>
      </c>
      <c r="F6" s="18" t="s">
        <v>19</v>
      </c>
      <c r="G6" s="19"/>
      <c r="H6" s="20">
        <v>4.813</v>
      </c>
      <c r="I6" s="21">
        <f>13.107</f>
        <v>13.107</v>
      </c>
      <c r="J6" s="4"/>
      <c r="K6" s="4" t="s">
        <v>29</v>
      </c>
      <c r="L6" s="13">
        <v>352.907</v>
      </c>
      <c r="M6" s="13">
        <v>11.999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2" t="s">
        <v>30</v>
      </c>
      <c r="B7" s="23" t="s">
        <v>15</v>
      </c>
      <c r="C7" s="24" t="s">
        <v>16</v>
      </c>
      <c r="D7" s="25" t="s">
        <v>28</v>
      </c>
      <c r="E7" s="25" t="s">
        <v>18</v>
      </c>
      <c r="F7" s="25" t="s">
        <v>31</v>
      </c>
      <c r="G7" s="26">
        <v>8.191</v>
      </c>
      <c r="H7" s="24"/>
      <c r="I7" s="27"/>
      <c r="J7" s="4"/>
      <c r="K7" s="28" t="s">
        <v>32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9" t="s">
        <v>33</v>
      </c>
      <c r="B8" s="23" t="s">
        <v>15</v>
      </c>
      <c r="C8" s="23" t="s">
        <v>16</v>
      </c>
      <c r="D8" s="25" t="s">
        <v>28</v>
      </c>
      <c r="E8" s="25" t="s">
        <v>18</v>
      </c>
      <c r="F8" s="25" t="s">
        <v>34</v>
      </c>
      <c r="G8" s="26">
        <v>10.439</v>
      </c>
      <c r="H8" s="24"/>
      <c r="I8" s="27"/>
      <c r="J8" s="30"/>
      <c r="K8" s="30"/>
      <c r="L8" s="30"/>
      <c r="M8" s="30"/>
      <c r="N8" s="30"/>
      <c r="O8" s="30"/>
      <c r="P8" s="30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1" t="s">
        <v>35</v>
      </c>
      <c r="B9" s="32" t="s">
        <v>15</v>
      </c>
      <c r="C9" s="32" t="s">
        <v>16</v>
      </c>
      <c r="D9" s="25" t="s">
        <v>28</v>
      </c>
      <c r="E9" s="33" t="s">
        <v>18</v>
      </c>
      <c r="F9" s="34" t="s">
        <v>25</v>
      </c>
      <c r="G9" s="34"/>
      <c r="H9" s="35">
        <v>4.358</v>
      </c>
      <c r="I9" s="36">
        <f>12.917</f>
        <v>12.917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8" t="s">
        <v>36</v>
      </c>
      <c r="B10" s="39"/>
      <c r="C10" s="39"/>
      <c r="D10" s="40"/>
      <c r="E10" s="39"/>
      <c r="F10" s="41"/>
      <c r="G10" s="41"/>
      <c r="H10" s="41"/>
      <c r="I10" s="42"/>
      <c r="J10" s="13"/>
      <c r="K10" s="4"/>
      <c r="L10" s="4"/>
      <c r="M10" s="4"/>
      <c r="N10" s="1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3" t="s">
        <v>37</v>
      </c>
      <c r="B11" s="44" t="s">
        <v>38</v>
      </c>
      <c r="C11" s="44" t="s">
        <v>39</v>
      </c>
      <c r="D11" s="44" t="s">
        <v>40</v>
      </c>
      <c r="E11" s="44" t="s">
        <v>41</v>
      </c>
      <c r="I11" s="4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6" t="s">
        <v>42</v>
      </c>
      <c r="B12" s="12">
        <f>G4</f>
        <v>8.674</v>
      </c>
      <c r="C12" s="47">
        <f>AVERAGE(I3,I5)</f>
        <v>8.55525</v>
      </c>
      <c r="D12" s="12">
        <f>AVERAGE(H3,H4,H5)</f>
        <v>2.884</v>
      </c>
      <c r="E12" s="12" t="s">
        <v>43</v>
      </c>
      <c r="I12" s="45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8" t="s">
        <v>44</v>
      </c>
      <c r="B13" s="49">
        <f>G7+G8</f>
        <v>18.63</v>
      </c>
      <c r="C13" s="33">
        <f>AVERAGE(I6,I9)</f>
        <v>13.012</v>
      </c>
      <c r="D13" s="49">
        <f>AVERAGE(H6,H9)</f>
        <v>4.5855</v>
      </c>
      <c r="E13" s="33"/>
      <c r="F13" s="50"/>
      <c r="G13" s="50"/>
      <c r="H13" s="50"/>
      <c r="I13" s="51"/>
      <c r="J13" s="13"/>
      <c r="K13" s="4"/>
      <c r="L13" s="4"/>
      <c r="M13" s="4"/>
      <c r="N13" s="1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2">
    <mergeCell ref="A1:I1"/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</cols>
  <sheetData>
    <row r="1">
      <c r="A1" s="1" t="s">
        <v>45</v>
      </c>
      <c r="B1" s="2"/>
      <c r="C1" s="2"/>
      <c r="D1" s="2"/>
      <c r="E1" s="2"/>
      <c r="F1" s="2"/>
      <c r="G1" s="2"/>
      <c r="H1" s="2"/>
      <c r="I1" s="3"/>
      <c r="J1" s="4"/>
      <c r="K1" s="5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8" t="s">
        <v>46</v>
      </c>
      <c r="G2" s="8" t="s">
        <v>47</v>
      </c>
      <c r="H2" s="8" t="s">
        <v>48</v>
      </c>
      <c r="I2" s="9" t="s">
        <v>49</v>
      </c>
      <c r="J2" s="4"/>
      <c r="K2" s="4" t="s">
        <v>11</v>
      </c>
      <c r="L2" s="4" t="s">
        <v>12</v>
      </c>
      <c r="M2" s="4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 t="s">
        <v>50</v>
      </c>
      <c r="B3" s="11" t="s">
        <v>15</v>
      </c>
      <c r="C3" s="4" t="s">
        <v>26</v>
      </c>
      <c r="D3" s="12" t="s">
        <v>17</v>
      </c>
      <c r="E3" s="12" t="s">
        <v>18</v>
      </c>
      <c r="F3" s="12" t="s">
        <v>51</v>
      </c>
      <c r="G3" s="12">
        <v>0.0</v>
      </c>
      <c r="H3" s="47">
        <v>1.266</v>
      </c>
      <c r="I3" s="52">
        <v>0.246</v>
      </c>
      <c r="J3" s="4"/>
      <c r="K3" s="4" t="s">
        <v>20</v>
      </c>
      <c r="L3" s="13">
        <v>94.53</v>
      </c>
      <c r="M3" s="13">
        <v>3.414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 t="s">
        <v>52</v>
      </c>
      <c r="B4" s="11" t="s">
        <v>15</v>
      </c>
      <c r="C4" s="4" t="s">
        <v>26</v>
      </c>
      <c r="D4" s="12" t="s">
        <v>17</v>
      </c>
      <c r="E4" s="12" t="s">
        <v>18</v>
      </c>
      <c r="F4" s="12" t="s">
        <v>51</v>
      </c>
      <c r="G4" s="12">
        <v>5.0</v>
      </c>
      <c r="H4" s="47">
        <v>1.237</v>
      </c>
      <c r="I4" s="52">
        <v>0.276</v>
      </c>
      <c r="J4" s="4"/>
      <c r="K4" s="4" t="s">
        <v>23</v>
      </c>
      <c r="L4" s="13">
        <v>184.503</v>
      </c>
      <c r="M4" s="13">
        <v>10.468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2" t="s">
        <v>53</v>
      </c>
      <c r="B5" s="11" t="s">
        <v>15</v>
      </c>
      <c r="C5" s="4" t="s">
        <v>29</v>
      </c>
      <c r="D5" s="12" t="s">
        <v>17</v>
      </c>
      <c r="E5" s="12" t="s">
        <v>18</v>
      </c>
      <c r="F5" s="12" t="s">
        <v>54</v>
      </c>
      <c r="G5" s="12">
        <v>0.0</v>
      </c>
      <c r="H5" s="47">
        <v>1.875</v>
      </c>
      <c r="I5" s="52">
        <v>0.14</v>
      </c>
      <c r="J5" s="4"/>
      <c r="K5" s="4" t="s">
        <v>26</v>
      </c>
      <c r="L5" s="13">
        <v>272.758</v>
      </c>
      <c r="M5" s="13">
        <v>12.207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 t="s">
        <v>55</v>
      </c>
      <c r="B6" s="11" t="s">
        <v>15</v>
      </c>
      <c r="C6" s="4" t="s">
        <v>29</v>
      </c>
      <c r="D6" s="12" t="s">
        <v>17</v>
      </c>
      <c r="E6" s="12" t="s">
        <v>18</v>
      </c>
      <c r="F6" s="12" t="s">
        <v>54</v>
      </c>
      <c r="G6" s="12">
        <v>5.0</v>
      </c>
      <c r="H6" s="47">
        <v>1.86</v>
      </c>
      <c r="I6" s="52">
        <v>0.168</v>
      </c>
      <c r="J6" s="4"/>
      <c r="K6" s="4" t="s">
        <v>29</v>
      </c>
      <c r="L6" s="13">
        <v>352.907</v>
      </c>
      <c r="M6" s="13">
        <v>11.999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 t="s">
        <v>56</v>
      </c>
      <c r="B7" s="11" t="s">
        <v>15</v>
      </c>
      <c r="C7" s="4" t="s">
        <v>26</v>
      </c>
      <c r="D7" s="12" t="s">
        <v>17</v>
      </c>
      <c r="E7" s="12" t="s">
        <v>57</v>
      </c>
      <c r="F7" s="12" t="s">
        <v>54</v>
      </c>
      <c r="G7" s="12">
        <v>0.0</v>
      </c>
      <c r="H7" s="47">
        <v>1.251</v>
      </c>
      <c r="I7" s="52">
        <v>0.071</v>
      </c>
      <c r="J7" s="4"/>
      <c r="K7" s="28" t="s">
        <v>32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58</v>
      </c>
      <c r="B8" s="11" t="s">
        <v>15</v>
      </c>
      <c r="C8" s="4" t="s">
        <v>26</v>
      </c>
      <c r="D8" s="12" t="s">
        <v>17</v>
      </c>
      <c r="E8" s="12" t="s">
        <v>57</v>
      </c>
      <c r="F8" s="12" t="s">
        <v>54</v>
      </c>
      <c r="G8" s="12">
        <v>5.0</v>
      </c>
      <c r="H8" s="47">
        <v>1.245</v>
      </c>
      <c r="I8" s="52">
        <v>0.079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59</v>
      </c>
      <c r="B9" s="11" t="s">
        <v>15</v>
      </c>
      <c r="C9" s="4" t="s">
        <v>26</v>
      </c>
      <c r="D9" s="12" t="s">
        <v>17</v>
      </c>
      <c r="E9" s="12" t="s">
        <v>60</v>
      </c>
      <c r="F9" s="12" t="s">
        <v>54</v>
      </c>
      <c r="G9" s="12">
        <v>0.0</v>
      </c>
      <c r="H9" s="47">
        <v>2.026</v>
      </c>
      <c r="I9" s="52">
        <v>0.127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 t="s">
        <v>61</v>
      </c>
      <c r="B10" s="11" t="s">
        <v>15</v>
      </c>
      <c r="C10" s="4" t="s">
        <v>26</v>
      </c>
      <c r="D10" s="12" t="s">
        <v>17</v>
      </c>
      <c r="E10" s="12" t="s">
        <v>60</v>
      </c>
      <c r="F10" s="12" t="s">
        <v>54</v>
      </c>
      <c r="G10" s="12">
        <v>5.0</v>
      </c>
      <c r="H10" s="47">
        <v>2.03</v>
      </c>
      <c r="I10" s="52">
        <v>0.142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3" t="s">
        <v>62</v>
      </c>
      <c r="B11" s="11" t="s">
        <v>15</v>
      </c>
      <c r="C11" s="54" t="s">
        <v>26</v>
      </c>
      <c r="D11" s="12" t="s">
        <v>17</v>
      </c>
      <c r="E11" s="12" t="s">
        <v>63</v>
      </c>
      <c r="F11" s="12" t="s">
        <v>54</v>
      </c>
      <c r="G11" s="12">
        <v>0.0</v>
      </c>
      <c r="H11" s="47">
        <v>2.468</v>
      </c>
      <c r="I11" s="52">
        <v>0.32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3" t="s">
        <v>64</v>
      </c>
      <c r="B12" s="11" t="s">
        <v>15</v>
      </c>
      <c r="C12" s="54" t="s">
        <v>26</v>
      </c>
      <c r="D12" s="12" t="s">
        <v>17</v>
      </c>
      <c r="E12" s="12" t="s">
        <v>63</v>
      </c>
      <c r="F12" s="12" t="s">
        <v>54</v>
      </c>
      <c r="G12" s="12">
        <v>5.0</v>
      </c>
      <c r="H12" s="47">
        <v>2.441</v>
      </c>
      <c r="I12" s="52">
        <v>0.331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3" t="s">
        <v>65</v>
      </c>
      <c r="B13" s="11" t="s">
        <v>15</v>
      </c>
      <c r="C13" s="4" t="s">
        <v>29</v>
      </c>
      <c r="D13" s="12" t="s">
        <v>17</v>
      </c>
      <c r="E13" s="12" t="s">
        <v>66</v>
      </c>
      <c r="F13" s="12" t="s">
        <v>54</v>
      </c>
      <c r="G13" s="12">
        <v>0.0</v>
      </c>
      <c r="H13" s="47">
        <v>1.526</v>
      </c>
      <c r="I13" s="52">
        <v>0.233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3" t="s">
        <v>67</v>
      </c>
      <c r="B14" s="11" t="s">
        <v>15</v>
      </c>
      <c r="C14" s="4" t="s">
        <v>29</v>
      </c>
      <c r="D14" s="12" t="s">
        <v>17</v>
      </c>
      <c r="E14" s="12" t="s">
        <v>66</v>
      </c>
      <c r="F14" s="12" t="s">
        <v>54</v>
      </c>
      <c r="G14" s="12">
        <v>5.0</v>
      </c>
      <c r="H14" s="47">
        <v>1.51</v>
      </c>
      <c r="I14" s="52">
        <v>0.254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 t="s">
        <v>68</v>
      </c>
      <c r="B15" s="11" t="s">
        <v>15</v>
      </c>
      <c r="C15" s="4" t="s">
        <v>29</v>
      </c>
      <c r="D15" s="12" t="s">
        <v>17</v>
      </c>
      <c r="E15" s="12" t="s">
        <v>66</v>
      </c>
      <c r="F15" s="12" t="s">
        <v>51</v>
      </c>
      <c r="G15" s="12">
        <v>0.0</v>
      </c>
      <c r="H15" s="47">
        <v>0.867</v>
      </c>
      <c r="I15" s="52">
        <v>0.121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5" t="s">
        <v>69</v>
      </c>
      <c r="B16" s="55" t="s">
        <v>15</v>
      </c>
      <c r="C16" s="4" t="s">
        <v>29</v>
      </c>
      <c r="D16" s="12" t="s">
        <v>17</v>
      </c>
      <c r="E16" s="12" t="s">
        <v>66</v>
      </c>
      <c r="F16" s="12" t="s">
        <v>51</v>
      </c>
      <c r="G16" s="12">
        <v>5.0</v>
      </c>
      <c r="H16" s="47">
        <v>0.863</v>
      </c>
      <c r="I16" s="52">
        <v>0.103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 t="s">
        <v>70</v>
      </c>
      <c r="B17" s="23" t="s">
        <v>15</v>
      </c>
      <c r="C17" s="17" t="s">
        <v>16</v>
      </c>
      <c r="D17" s="18" t="s">
        <v>28</v>
      </c>
      <c r="E17" s="18" t="s">
        <v>18</v>
      </c>
      <c r="F17" s="18" t="s">
        <v>51</v>
      </c>
      <c r="G17" s="18">
        <v>0.0</v>
      </c>
      <c r="H17" s="56">
        <v>2.09</v>
      </c>
      <c r="I17" s="57">
        <v>0.554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3" t="s">
        <v>71</v>
      </c>
      <c r="B18" s="23" t="s">
        <v>15</v>
      </c>
      <c r="C18" s="24" t="s">
        <v>16</v>
      </c>
      <c r="D18" s="25" t="s">
        <v>28</v>
      </c>
      <c r="E18" s="25" t="s">
        <v>18</v>
      </c>
      <c r="F18" s="25" t="s">
        <v>51</v>
      </c>
      <c r="G18" s="25">
        <v>5.0</v>
      </c>
      <c r="H18" s="58">
        <v>2.067</v>
      </c>
      <c r="I18" s="59">
        <v>0.557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3" t="s">
        <v>70</v>
      </c>
      <c r="B19" s="23" t="s">
        <v>15</v>
      </c>
      <c r="C19" s="23" t="s">
        <v>16</v>
      </c>
      <c r="D19" s="25" t="s">
        <v>28</v>
      </c>
      <c r="E19" s="25" t="s">
        <v>18</v>
      </c>
      <c r="F19" s="25" t="s">
        <v>54</v>
      </c>
      <c r="G19" s="60">
        <v>0.0</v>
      </c>
      <c r="H19" s="58">
        <v>2.192</v>
      </c>
      <c r="I19" s="59">
        <v>0.332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3" t="s">
        <v>71</v>
      </c>
      <c r="B20" s="23" t="s">
        <v>15</v>
      </c>
      <c r="C20" s="24" t="s">
        <v>16</v>
      </c>
      <c r="D20" s="25" t="s">
        <v>28</v>
      </c>
      <c r="E20" s="25" t="s">
        <v>18</v>
      </c>
      <c r="F20" s="25" t="s">
        <v>54</v>
      </c>
      <c r="G20" s="60">
        <v>5.0</v>
      </c>
      <c r="H20" s="58">
        <v>2.135</v>
      </c>
      <c r="I20" s="59">
        <v>0.314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3" t="s">
        <v>72</v>
      </c>
      <c r="B21" s="23" t="s">
        <v>15</v>
      </c>
      <c r="C21" s="23" t="s">
        <v>16</v>
      </c>
      <c r="D21" s="25" t="s">
        <v>28</v>
      </c>
      <c r="E21" s="25" t="s">
        <v>57</v>
      </c>
      <c r="F21" s="25" t="s">
        <v>51</v>
      </c>
      <c r="G21" s="25">
        <v>0.0</v>
      </c>
      <c r="H21" s="58">
        <v>2.142</v>
      </c>
      <c r="I21" s="59">
        <v>0.399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3" t="s">
        <v>73</v>
      </c>
      <c r="B22" s="23" t="s">
        <v>15</v>
      </c>
      <c r="C22" s="23" t="s">
        <v>16</v>
      </c>
      <c r="D22" s="25" t="s">
        <v>28</v>
      </c>
      <c r="E22" s="25" t="s">
        <v>57</v>
      </c>
      <c r="F22" s="25" t="s">
        <v>51</v>
      </c>
      <c r="G22" s="25">
        <v>5.0</v>
      </c>
      <c r="H22" s="58">
        <v>2.128</v>
      </c>
      <c r="I22" s="59">
        <v>0.498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3" t="s">
        <v>72</v>
      </c>
      <c r="B23" s="23" t="s">
        <v>15</v>
      </c>
      <c r="C23" s="23" t="s">
        <v>16</v>
      </c>
      <c r="D23" s="25" t="s">
        <v>28</v>
      </c>
      <c r="E23" s="25" t="s">
        <v>57</v>
      </c>
      <c r="F23" s="25" t="s">
        <v>54</v>
      </c>
      <c r="G23" s="60">
        <v>0.0</v>
      </c>
      <c r="H23" s="58">
        <v>2.586</v>
      </c>
      <c r="I23" s="59">
        <v>0.265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3" t="s">
        <v>73</v>
      </c>
      <c r="B24" s="23" t="s">
        <v>15</v>
      </c>
      <c r="C24" s="23" t="s">
        <v>16</v>
      </c>
      <c r="D24" s="25" t="s">
        <v>28</v>
      </c>
      <c r="E24" s="25" t="s">
        <v>57</v>
      </c>
      <c r="F24" s="25" t="s">
        <v>54</v>
      </c>
      <c r="G24" s="60">
        <v>5.0</v>
      </c>
      <c r="H24" s="58">
        <v>2.521</v>
      </c>
      <c r="I24" s="59">
        <v>0.279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3" t="s">
        <v>74</v>
      </c>
      <c r="B25" s="23" t="s">
        <v>15</v>
      </c>
      <c r="C25" s="24" t="s">
        <v>26</v>
      </c>
      <c r="D25" s="25" t="s">
        <v>28</v>
      </c>
      <c r="E25" s="25" t="s">
        <v>60</v>
      </c>
      <c r="F25" s="25" t="s">
        <v>54</v>
      </c>
      <c r="G25" s="25">
        <v>0.0</v>
      </c>
      <c r="H25" s="58">
        <v>2.571</v>
      </c>
      <c r="I25" s="59">
        <v>0.122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3" t="s">
        <v>75</v>
      </c>
      <c r="B26" s="23" t="s">
        <v>15</v>
      </c>
      <c r="C26" s="24" t="s">
        <v>26</v>
      </c>
      <c r="D26" s="25" t="s">
        <v>28</v>
      </c>
      <c r="E26" s="25" t="s">
        <v>60</v>
      </c>
      <c r="F26" s="25" t="s">
        <v>54</v>
      </c>
      <c r="G26" s="25">
        <v>5.0</v>
      </c>
      <c r="H26" s="58">
        <v>2.572</v>
      </c>
      <c r="I26" s="59">
        <v>0.13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3" t="s">
        <v>76</v>
      </c>
      <c r="B27" s="23" t="s">
        <v>15</v>
      </c>
      <c r="C27" s="24" t="s">
        <v>26</v>
      </c>
      <c r="D27" s="25" t="s">
        <v>28</v>
      </c>
      <c r="E27" s="25" t="s">
        <v>63</v>
      </c>
      <c r="F27" s="25" t="s">
        <v>51</v>
      </c>
      <c r="G27" s="25">
        <v>0.0</v>
      </c>
      <c r="H27" s="58">
        <v>1.508</v>
      </c>
      <c r="I27" s="59">
        <v>0.475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3" t="s">
        <v>77</v>
      </c>
      <c r="B28" s="23" t="s">
        <v>15</v>
      </c>
      <c r="C28" s="24" t="s">
        <v>26</v>
      </c>
      <c r="D28" s="25" t="s">
        <v>28</v>
      </c>
      <c r="E28" s="25" t="s">
        <v>63</v>
      </c>
      <c r="F28" s="25" t="s">
        <v>51</v>
      </c>
      <c r="G28" s="25">
        <v>5.0</v>
      </c>
      <c r="H28" s="58">
        <v>1.48</v>
      </c>
      <c r="I28" s="59">
        <v>0.475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3" t="s">
        <v>78</v>
      </c>
      <c r="B29" s="23" t="s">
        <v>15</v>
      </c>
      <c r="C29" s="24" t="s">
        <v>26</v>
      </c>
      <c r="D29" s="25" t="s">
        <v>28</v>
      </c>
      <c r="E29" s="25" t="s">
        <v>66</v>
      </c>
      <c r="F29" s="25" t="s">
        <v>54</v>
      </c>
      <c r="G29" s="25">
        <v>0.0</v>
      </c>
      <c r="H29" s="58">
        <v>2.95</v>
      </c>
      <c r="I29" s="59">
        <v>0.196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3" t="s">
        <v>79</v>
      </c>
      <c r="B30" s="23" t="s">
        <v>15</v>
      </c>
      <c r="C30" s="24" t="s">
        <v>26</v>
      </c>
      <c r="D30" s="25" t="s">
        <v>28</v>
      </c>
      <c r="E30" s="25" t="s">
        <v>66</v>
      </c>
      <c r="F30" s="25" t="s">
        <v>54</v>
      </c>
      <c r="G30" s="25">
        <v>5.0</v>
      </c>
      <c r="H30" s="58">
        <v>2.933</v>
      </c>
      <c r="I30" s="59">
        <v>0.203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3" t="s">
        <v>80</v>
      </c>
      <c r="B31" s="23" t="s">
        <v>15</v>
      </c>
      <c r="C31" s="24" t="s">
        <v>26</v>
      </c>
      <c r="D31" s="25" t="s">
        <v>28</v>
      </c>
      <c r="E31" s="25" t="s">
        <v>81</v>
      </c>
      <c r="F31" s="25" t="s">
        <v>51</v>
      </c>
      <c r="G31" s="25">
        <v>0.0</v>
      </c>
      <c r="H31" s="58">
        <v>1.316</v>
      </c>
      <c r="I31" s="59">
        <v>0.204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3" t="s">
        <v>82</v>
      </c>
      <c r="B32" s="23" t="s">
        <v>15</v>
      </c>
      <c r="C32" s="24" t="s">
        <v>26</v>
      </c>
      <c r="D32" s="25" t="s">
        <v>28</v>
      </c>
      <c r="E32" s="25" t="s">
        <v>81</v>
      </c>
      <c r="F32" s="25" t="s">
        <v>51</v>
      </c>
      <c r="G32" s="25">
        <v>5.0</v>
      </c>
      <c r="H32" s="58">
        <v>1.293</v>
      </c>
      <c r="I32" s="59">
        <v>0.195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83</v>
      </c>
      <c r="B33" s="2"/>
      <c r="C33" s="2"/>
      <c r="D33" s="2"/>
      <c r="E33" s="2"/>
      <c r="F33" s="2"/>
      <c r="G33" s="2"/>
      <c r="H33" s="2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1" t="s">
        <v>5</v>
      </c>
      <c r="B34" s="8" t="s">
        <v>6</v>
      </c>
      <c r="C34" s="8" t="s">
        <v>46</v>
      </c>
      <c r="D34" s="44" t="s">
        <v>84</v>
      </c>
      <c r="E34" s="44" t="s">
        <v>85</v>
      </c>
      <c r="F34" s="62" t="s">
        <v>86</v>
      </c>
      <c r="G34" s="4"/>
      <c r="H34" s="4"/>
      <c r="I34" s="1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6" t="s">
        <v>17</v>
      </c>
      <c r="B35" s="12" t="s">
        <v>18</v>
      </c>
      <c r="C35" s="12" t="s">
        <v>51</v>
      </c>
      <c r="D35" s="63">
        <f>I3/H3</f>
        <v>0.1943127962</v>
      </c>
      <c r="E35" s="63">
        <f>I4/H4</f>
        <v>0.2231204527</v>
      </c>
      <c r="F35" s="63">
        <f t="shared" ref="F35:F49" si="1">100*((E35-D35)/D35)</f>
        <v>14.82540371</v>
      </c>
      <c r="G35" s="4"/>
      <c r="H35" s="4"/>
      <c r="I35" s="1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6" t="s">
        <v>17</v>
      </c>
      <c r="B36" s="12" t="s">
        <v>18</v>
      </c>
      <c r="C36" s="12" t="s">
        <v>54</v>
      </c>
      <c r="D36" s="63">
        <f>I5/H5</f>
        <v>0.07466666667</v>
      </c>
      <c r="E36" s="63">
        <f>I6/H6</f>
        <v>0.09032258065</v>
      </c>
      <c r="F36" s="63">
        <f t="shared" si="1"/>
        <v>20.96774194</v>
      </c>
      <c r="G36" s="4"/>
      <c r="H36" s="4"/>
      <c r="I36" s="1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6" t="s">
        <v>17</v>
      </c>
      <c r="B37" s="12" t="s">
        <v>57</v>
      </c>
      <c r="C37" s="12" t="s">
        <v>54</v>
      </c>
      <c r="D37" s="63">
        <f>I7/H7</f>
        <v>0.05675459632</v>
      </c>
      <c r="E37" s="63">
        <f>I8/H8</f>
        <v>0.06345381526</v>
      </c>
      <c r="F37" s="63">
        <f t="shared" si="1"/>
        <v>11.80383506</v>
      </c>
      <c r="G37" s="4"/>
      <c r="H37" s="4"/>
      <c r="I37" s="1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6" t="s">
        <v>17</v>
      </c>
      <c r="B38" s="12" t="s">
        <v>60</v>
      </c>
      <c r="C38" s="12" t="s">
        <v>54</v>
      </c>
      <c r="D38" s="63">
        <f>I9/H9</f>
        <v>0.06268509378</v>
      </c>
      <c r="E38" s="63">
        <f>I10/H10</f>
        <v>0.06995073892</v>
      </c>
      <c r="F38" s="63">
        <f t="shared" si="1"/>
        <v>11.59070633</v>
      </c>
      <c r="G38" s="4"/>
      <c r="H38" s="4"/>
      <c r="I38" s="1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6" t="s">
        <v>17</v>
      </c>
      <c r="B39" s="12" t="s">
        <v>63</v>
      </c>
      <c r="C39" s="12" t="s">
        <v>54</v>
      </c>
      <c r="D39" s="63">
        <f>I11/H11</f>
        <v>0.1296596434</v>
      </c>
      <c r="E39" s="63">
        <f>I12/H12</f>
        <v>0.1356001639</v>
      </c>
      <c r="F39" s="63">
        <f t="shared" si="1"/>
        <v>4.581626383</v>
      </c>
      <c r="G39" s="4"/>
      <c r="H39" s="4"/>
      <c r="I39" s="1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6" t="s">
        <v>17</v>
      </c>
      <c r="B40" s="12" t="s">
        <v>66</v>
      </c>
      <c r="C40" s="12" t="s">
        <v>54</v>
      </c>
      <c r="D40" s="63">
        <f>I13/H13</f>
        <v>0.1526867628</v>
      </c>
      <c r="E40" s="63">
        <f>I14/H14</f>
        <v>0.1682119205</v>
      </c>
      <c r="F40" s="63">
        <f t="shared" si="1"/>
        <v>10.16797885</v>
      </c>
      <c r="G40" s="4"/>
      <c r="H40" s="4"/>
      <c r="I40" s="1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6" t="s">
        <v>17</v>
      </c>
      <c r="B41" s="12" t="s">
        <v>66</v>
      </c>
      <c r="C41" s="12" t="s">
        <v>51</v>
      </c>
      <c r="D41" s="63">
        <f>I15/H15</f>
        <v>0.139561707</v>
      </c>
      <c r="E41" s="63">
        <f>I16/H16</f>
        <v>0.1193511008</v>
      </c>
      <c r="F41" s="63">
        <f t="shared" si="1"/>
        <v>-14.48148396</v>
      </c>
      <c r="G41" s="4"/>
      <c r="H41" s="4"/>
      <c r="I41" s="1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4" t="s">
        <v>28</v>
      </c>
      <c r="B42" s="18" t="s">
        <v>18</v>
      </c>
      <c r="C42" s="18" t="s">
        <v>51</v>
      </c>
      <c r="D42" s="65">
        <f>I17/H17</f>
        <v>0.2650717703</v>
      </c>
      <c r="E42" s="65">
        <f>I18/H18</f>
        <v>0.2694726657</v>
      </c>
      <c r="F42" s="65">
        <f t="shared" si="1"/>
        <v>1.66026558</v>
      </c>
      <c r="G42" s="19"/>
      <c r="H42" s="19"/>
      <c r="I42" s="6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7" t="s">
        <v>28</v>
      </c>
      <c r="B43" s="25" t="s">
        <v>18</v>
      </c>
      <c r="C43" s="25" t="s">
        <v>54</v>
      </c>
      <c r="D43" s="68">
        <f>I19/H19</f>
        <v>0.151459854</v>
      </c>
      <c r="E43" s="68">
        <f>I20/H20</f>
        <v>0.1470725995</v>
      </c>
      <c r="F43" s="68">
        <f t="shared" si="1"/>
        <v>-2.896645129</v>
      </c>
      <c r="G43" s="24"/>
      <c r="H43" s="24"/>
      <c r="I43" s="27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7" t="s">
        <v>28</v>
      </c>
      <c r="B44" s="25" t="s">
        <v>57</v>
      </c>
      <c r="C44" s="25" t="s">
        <v>51</v>
      </c>
      <c r="D44" s="68">
        <f>I21/H21</f>
        <v>0.1862745098</v>
      </c>
      <c r="E44" s="68">
        <f>I22/H22</f>
        <v>0.2340225564</v>
      </c>
      <c r="F44" s="68">
        <f t="shared" si="1"/>
        <v>25.63316185</v>
      </c>
      <c r="G44" s="24"/>
      <c r="H44" s="24"/>
      <c r="I44" s="27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67" t="s">
        <v>28</v>
      </c>
      <c r="B45" s="25" t="s">
        <v>57</v>
      </c>
      <c r="C45" s="25" t="s">
        <v>54</v>
      </c>
      <c r="D45" s="68">
        <f>I23/H23</f>
        <v>0.1024748647</v>
      </c>
      <c r="E45" s="68">
        <f>I24/H24</f>
        <v>0.1106703689</v>
      </c>
      <c r="F45" s="68">
        <f t="shared" si="1"/>
        <v>7.997575086</v>
      </c>
      <c r="G45" s="24"/>
      <c r="H45" s="24"/>
      <c r="I45" s="27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7" t="s">
        <v>28</v>
      </c>
      <c r="B46" s="25" t="s">
        <v>60</v>
      </c>
      <c r="C46" s="25" t="s">
        <v>54</v>
      </c>
      <c r="D46" s="68">
        <f>I25/H25</f>
        <v>0.04745235317</v>
      </c>
      <c r="E46" s="68">
        <f>I26/H26</f>
        <v>0.05054432348</v>
      </c>
      <c r="F46" s="68">
        <f t="shared" si="1"/>
        <v>6.515947276</v>
      </c>
      <c r="G46" s="24"/>
      <c r="H46" s="24"/>
      <c r="I46" s="27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7" t="s">
        <v>28</v>
      </c>
      <c r="B47" s="25" t="s">
        <v>63</v>
      </c>
      <c r="C47" s="25" t="s">
        <v>51</v>
      </c>
      <c r="D47" s="68">
        <f>I27/H27</f>
        <v>0.3149867374</v>
      </c>
      <c r="E47" s="68">
        <f>I28/H28</f>
        <v>0.3209459459</v>
      </c>
      <c r="F47" s="68">
        <f t="shared" si="1"/>
        <v>1.891891892</v>
      </c>
      <c r="G47" s="24"/>
      <c r="H47" s="24"/>
      <c r="I47" s="27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7" t="s">
        <v>28</v>
      </c>
      <c r="B48" s="25" t="s">
        <v>66</v>
      </c>
      <c r="C48" s="25" t="s">
        <v>54</v>
      </c>
      <c r="D48" s="68">
        <f>I29/H29</f>
        <v>0.06644067797</v>
      </c>
      <c r="E48" s="68">
        <f>I30/H30</f>
        <v>0.0692124105</v>
      </c>
      <c r="F48" s="68">
        <f t="shared" si="1"/>
        <v>4.171740295</v>
      </c>
      <c r="G48" s="24"/>
      <c r="H48" s="24"/>
      <c r="I48" s="27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8" t="s">
        <v>28</v>
      </c>
      <c r="B49" s="33" t="s">
        <v>81</v>
      </c>
      <c r="C49" s="33" t="s">
        <v>51</v>
      </c>
      <c r="D49" s="69">
        <f>I31/H31</f>
        <v>0.1550151976</v>
      </c>
      <c r="E49" s="69">
        <f>I32/H32</f>
        <v>0.150812065</v>
      </c>
      <c r="F49" s="68">
        <f t="shared" si="1"/>
        <v>-2.711432601</v>
      </c>
      <c r="G49" s="34"/>
      <c r="H49" s="34"/>
      <c r="I49" s="7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1" t="s">
        <v>87</v>
      </c>
      <c r="B50" s="72"/>
      <c r="C50" s="72"/>
      <c r="D50" s="72"/>
      <c r="E50" s="72"/>
      <c r="F50" s="72"/>
      <c r="G50" s="72"/>
      <c r="H50" s="72"/>
      <c r="I50" s="7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1" t="s">
        <v>5</v>
      </c>
      <c r="B51" s="8" t="s">
        <v>46</v>
      </c>
      <c r="C51" s="8" t="s">
        <v>88</v>
      </c>
      <c r="D51" s="8" t="s">
        <v>89</v>
      </c>
      <c r="E51" s="8" t="s">
        <v>90</v>
      </c>
      <c r="F51" s="8" t="s">
        <v>91</v>
      </c>
      <c r="G51" s="8" t="s">
        <v>92</v>
      </c>
      <c r="H51" s="74"/>
      <c r="I51" s="7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6" t="s">
        <v>17</v>
      </c>
      <c r="B52" s="12" t="s">
        <v>51</v>
      </c>
      <c r="C52" s="76">
        <f>AVERAGE(H3,H4,H15,H16)</f>
        <v>1.05825</v>
      </c>
      <c r="D52" s="76">
        <f>AVERAGE(H3,H15)</f>
        <v>1.0665</v>
      </c>
      <c r="E52" s="77">
        <f>_xlfn.STDEV.S(H3,H15)</f>
        <v>0.2821356057</v>
      </c>
      <c r="F52" s="76">
        <f>AVERAGE(I3,I15)</f>
        <v>0.1835</v>
      </c>
      <c r="G52" s="77">
        <f>_xlfn.STDEV.S(I3,I15)</f>
        <v>0.08838834765</v>
      </c>
      <c r="H52" s="74"/>
      <c r="I52" s="7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6" t="s">
        <v>17</v>
      </c>
      <c r="B53" s="12" t="s">
        <v>54</v>
      </c>
      <c r="C53" s="76">
        <f>AVERAGE(H5,H6,H7,H8,H9,H10,H11,H12,H13,H14)</f>
        <v>1.8232</v>
      </c>
      <c r="D53" s="76">
        <f>AVERAGE(H5,H7,H9,H11,H13)</f>
        <v>1.8292</v>
      </c>
      <c r="E53" s="77">
        <f>_xlfn.STDEV.S(H5,H7,H9,H11,H13)</f>
        <v>0.4677442677</v>
      </c>
      <c r="F53" s="76">
        <f>AVERAGE(I5,I7,I9,I11,I13)</f>
        <v>0.1782</v>
      </c>
      <c r="G53" s="77">
        <f>_xlfn.STDEV.S(I5,I7,I9,I11,I13)</f>
        <v>0.09833971731</v>
      </c>
      <c r="H53" s="74"/>
      <c r="I53" s="7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64" t="s">
        <v>28</v>
      </c>
      <c r="B54" s="18" t="s">
        <v>51</v>
      </c>
      <c r="C54" s="76">
        <f>AVERAGE(H17,H18,H21,H22,H27,H28,H31,H32)</f>
        <v>1.753</v>
      </c>
      <c r="D54" s="76">
        <f>average(H17,H21,H27,H31)</f>
        <v>1.764</v>
      </c>
      <c r="E54" s="77">
        <f>_xlfn.STDEV.S(H17,H21,H27,H31)</f>
        <v>0.4144876355</v>
      </c>
      <c r="F54" s="76">
        <f>AVERAGE(I17,I21,I27,I31)</f>
        <v>0.408</v>
      </c>
      <c r="G54" s="77">
        <f>_xlfn.STDEV.S(I17,I21,I27,I31)</f>
        <v>0.1500022222</v>
      </c>
      <c r="H54" s="78"/>
      <c r="I54" s="7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67" t="s">
        <v>28</v>
      </c>
      <c r="B55" s="25" t="s">
        <v>54</v>
      </c>
      <c r="C55" s="76">
        <f>AVERAGE(H19,H20,H23,H24,H25,H26,H29,H30)</f>
        <v>2.5575</v>
      </c>
      <c r="D55" s="76">
        <f>AVERAGE(H19,H23,H25,H29)</f>
        <v>2.57475</v>
      </c>
      <c r="E55" s="77">
        <f>_xlfn.STDEV.S(H19,H23,H25,H29)</f>
        <v>0.3095430772</v>
      </c>
      <c r="F55" s="76">
        <f>AVERAGE(I19,I23,I25,I29)</f>
        <v>0.22875</v>
      </c>
      <c r="G55" s="77">
        <f>_xlfn.STDEV.S(I19,I23,I25,I29)</f>
        <v>0.09026396476</v>
      </c>
      <c r="H55" s="80"/>
      <c r="I55" s="8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 t="s">
        <v>93</v>
      </c>
      <c r="B56" s="2"/>
      <c r="C56" s="2"/>
      <c r="D56" s="2"/>
      <c r="E56" s="2"/>
      <c r="F56" s="2"/>
      <c r="G56" s="2"/>
      <c r="H56" s="2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61" t="s">
        <v>5</v>
      </c>
      <c r="B57" s="8" t="s">
        <v>46</v>
      </c>
      <c r="C57" s="82" t="s">
        <v>94</v>
      </c>
      <c r="D57" s="82" t="s">
        <v>95</v>
      </c>
      <c r="E57" s="82" t="s">
        <v>96</v>
      </c>
      <c r="F57" s="82" t="s">
        <v>97</v>
      </c>
      <c r="G57" s="4"/>
      <c r="H57" s="4"/>
      <c r="I57" s="1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6" t="s">
        <v>17</v>
      </c>
      <c r="B58" s="12" t="s">
        <v>51</v>
      </c>
      <c r="C58" s="83">
        <f>AVERAGE(D35,D41)</f>
        <v>0.1669372516</v>
      </c>
      <c r="D58" s="83">
        <f>_xlfn.STDEV.S(D35,D41)</f>
        <v>0.03871486643</v>
      </c>
      <c r="E58" s="83">
        <f>AVERAGE(E35,E41)</f>
        <v>0.1712357768</v>
      </c>
      <c r="F58" s="83">
        <f>_xlfn.STDEV.S(E35,E41)</f>
        <v>0.07337601241</v>
      </c>
      <c r="G58" s="4"/>
      <c r="H58" s="4"/>
      <c r="I58" s="1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6" t="s">
        <v>17</v>
      </c>
      <c r="B59" s="12" t="s">
        <v>54</v>
      </c>
      <c r="C59" s="83">
        <f>AVERAGE(D36,D37,D38,D39,D40)</f>
        <v>0.0952905526</v>
      </c>
      <c r="D59" s="83">
        <f>_xlfn.STDEV.S(D36,D37,D38,D39,D40)</f>
        <v>0.04315391028</v>
      </c>
      <c r="E59" s="83">
        <f>AVERAGE(E36:E40)</f>
        <v>0.1055078438</v>
      </c>
      <c r="F59" s="83">
        <f>_xlfn.STDEV.S(E36:E40)</f>
        <v>0.04500219497</v>
      </c>
      <c r="G59" s="4"/>
      <c r="H59" s="4"/>
      <c r="I59" s="1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64" t="s">
        <v>28</v>
      </c>
      <c r="B60" s="18" t="s">
        <v>51</v>
      </c>
      <c r="C60" s="83">
        <f>average(D42,D44,D47,D49)</f>
        <v>0.2303370538</v>
      </c>
      <c r="D60" s="83">
        <f>_xlfn.STDEV.S(D42,D44,D47,D49)</f>
        <v>0.07299990702</v>
      </c>
      <c r="E60" s="83">
        <f>AVERAGE(E42,E44,E47,E49)</f>
        <v>0.2438133083</v>
      </c>
      <c r="F60" s="83">
        <f>_xlfn.STDEV.S(E42,E44,E47,E49)</f>
        <v>0.07153772081</v>
      </c>
      <c r="G60" s="19"/>
      <c r="H60" s="19"/>
      <c r="I60" s="66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67" t="s">
        <v>28</v>
      </c>
      <c r="B61" s="25" t="s">
        <v>54</v>
      </c>
      <c r="C61" s="83">
        <f>average(D43,D45,D46,D48)</f>
        <v>0.09195693745</v>
      </c>
      <c r="D61" s="83">
        <f>_xlfn.STDEV.S(D43,D45,D46,D48)</f>
        <v>0.04576374618</v>
      </c>
      <c r="E61" s="83">
        <f>average(E43,E45,E46,E48)</f>
        <v>0.0943749256</v>
      </c>
      <c r="F61" s="83">
        <f>_xlfn.STDEV.S(E43,E45,E46,E48)</f>
        <v>0.04319282409</v>
      </c>
      <c r="G61" s="24"/>
      <c r="H61" s="24"/>
      <c r="I61" s="2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 t="s">
        <v>98</v>
      </c>
      <c r="B62" s="2"/>
      <c r="C62" s="2"/>
      <c r="D62" s="2"/>
      <c r="E62" s="2"/>
      <c r="F62" s="2"/>
      <c r="G62" s="2"/>
      <c r="H62" s="2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1" t="s">
        <v>5</v>
      </c>
      <c r="B63" s="8" t="s">
        <v>46</v>
      </c>
      <c r="C63" s="8" t="s">
        <v>99</v>
      </c>
      <c r="D63" s="8" t="s">
        <v>100</v>
      </c>
      <c r="E63" s="4"/>
      <c r="F63" s="4"/>
      <c r="G63" s="4"/>
      <c r="H63" s="4"/>
      <c r="I63" s="1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6" t="s">
        <v>17</v>
      </c>
      <c r="B64" s="12" t="s">
        <v>51</v>
      </c>
      <c r="C64" s="83">
        <f>AVERAGE(F35,F41)</f>
        <v>0.1719598733</v>
      </c>
      <c r="D64" s="83">
        <f>_xlfn.STDEV.S(F35,F41)</f>
        <v>20.72309901</v>
      </c>
      <c r="E64" s="4"/>
      <c r="F64" s="4"/>
      <c r="G64" s="4"/>
      <c r="H64" s="4"/>
      <c r="I64" s="1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6" t="s">
        <v>17</v>
      </c>
      <c r="B65" s="12" t="s">
        <v>54</v>
      </c>
      <c r="C65" s="83">
        <f>AVERAGE(F36,F37,F38,F39,F40)</f>
        <v>11.82237771</v>
      </c>
      <c r="D65" s="83">
        <f>_xlfn.STDEV.S(F36,F37,F38,F39,F40)</f>
        <v>5.891884623</v>
      </c>
      <c r="E65" s="4"/>
      <c r="F65" s="4"/>
      <c r="G65" s="4"/>
      <c r="H65" s="4"/>
      <c r="I65" s="1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67" t="s">
        <v>28</v>
      </c>
      <c r="B66" s="25" t="s">
        <v>51</v>
      </c>
      <c r="C66" s="83">
        <f>AVERAGE(F42,F44,F47,F49)</f>
        <v>6.618471681</v>
      </c>
      <c r="D66" s="83">
        <f>_xlfn.STDEV.S(F42,F44,F47,F49)</f>
        <v>12.85210645</v>
      </c>
      <c r="E66" s="24"/>
      <c r="F66" s="24"/>
      <c r="G66" s="24"/>
      <c r="H66" s="24"/>
      <c r="I66" s="27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8" t="s">
        <v>28</v>
      </c>
      <c r="B67" s="33" t="s">
        <v>54</v>
      </c>
      <c r="C67" s="83">
        <f>AVERAGE(F43,F45,F46,F48)</f>
        <v>3.947154382</v>
      </c>
      <c r="D67" s="83">
        <f>_xlfn.STDEV.S(F43,F45,F46,F48)</f>
        <v>4.826753063</v>
      </c>
      <c r="E67" s="34"/>
      <c r="F67" s="34"/>
      <c r="G67" s="34"/>
      <c r="H67" s="34"/>
      <c r="I67" s="7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</sheetData>
  <mergeCells count="5">
    <mergeCell ref="A1:I1"/>
    <mergeCell ref="K1:M1"/>
    <mergeCell ref="A33:I33"/>
    <mergeCell ref="A56:I56"/>
    <mergeCell ref="A62:I6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101</v>
      </c>
      <c r="B1" s="2"/>
      <c r="C1" s="2"/>
      <c r="D1" s="3"/>
      <c r="E1" s="8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6" t="s">
        <v>37</v>
      </c>
      <c r="B2" s="87" t="s">
        <v>102</v>
      </c>
      <c r="C2" s="88" t="s">
        <v>103</v>
      </c>
      <c r="D2" s="89" t="s">
        <v>104</v>
      </c>
      <c r="E2" s="87" t="s">
        <v>41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>
      <c r="A3" s="46" t="s">
        <v>42</v>
      </c>
      <c r="B3" s="12">
        <v>8.674</v>
      </c>
      <c r="C3" s="12">
        <v>8.555</v>
      </c>
      <c r="D3" s="91">
        <v>2.884</v>
      </c>
      <c r="E3" s="12" t="s">
        <v>43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8" t="s">
        <v>44</v>
      </c>
      <c r="B4" s="33">
        <v>18.63</v>
      </c>
      <c r="C4" s="33">
        <v>13.012</v>
      </c>
      <c r="D4" s="92">
        <v>4.5855</v>
      </c>
      <c r="E4" s="12" t="s">
        <v>105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4" t="s">
        <v>106</v>
      </c>
      <c r="B5" s="2"/>
      <c r="C5" s="3"/>
      <c r="D5" s="93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>
      <c r="A6" s="86" t="s">
        <v>37</v>
      </c>
      <c r="B6" s="88" t="s">
        <v>107</v>
      </c>
      <c r="C6" s="89" t="s">
        <v>108</v>
      </c>
      <c r="D6" s="95" t="s">
        <v>41</v>
      </c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>
      <c r="A7" s="46" t="s">
        <v>42</v>
      </c>
      <c r="B7" s="96">
        <v>1.058</v>
      </c>
      <c r="C7" s="97">
        <v>1.823</v>
      </c>
      <c r="D7" s="12" t="s">
        <v>105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>
      <c r="A8" s="98" t="s">
        <v>44</v>
      </c>
      <c r="B8" s="99">
        <v>1.753</v>
      </c>
      <c r="C8" s="100">
        <v>2.557</v>
      </c>
      <c r="D8" s="93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>
      <c r="A9" s="101" t="s">
        <v>109</v>
      </c>
      <c r="D9" s="10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6" t="s">
        <v>110</v>
      </c>
      <c r="B10" s="4"/>
      <c r="C10" s="4"/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3" t="s">
        <v>111</v>
      </c>
      <c r="B11" s="82" t="s">
        <v>112</v>
      </c>
      <c r="C11" s="82" t="s">
        <v>113</v>
      </c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>
      <c r="A12" s="46" t="s">
        <v>114</v>
      </c>
      <c r="B12" s="12">
        <v>0.2</v>
      </c>
      <c r="C12" s="83">
        <f>(C13/B13)*B12</f>
        <v>0.0138028169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6" t="s">
        <v>115</v>
      </c>
      <c r="B13" s="107">
        <v>0.71</v>
      </c>
      <c r="C13" s="107">
        <v>0.049</v>
      </c>
      <c r="D13" s="10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9" t="s">
        <v>116</v>
      </c>
      <c r="B14" s="110"/>
      <c r="C14" s="110"/>
      <c r="D14" s="110"/>
      <c r="E14" s="1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2" t="s">
        <v>117</v>
      </c>
      <c r="B15" s="82" t="s">
        <v>118</v>
      </c>
      <c r="C15" s="82" t="s">
        <v>119</v>
      </c>
      <c r="D15" s="82" t="s">
        <v>120</v>
      </c>
      <c r="E15" s="113" t="s">
        <v>121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>
      <c r="A16" s="114">
        <f t="shared" ref="A16:C16" si="1">B3/B4</f>
        <v>0.4655931294</v>
      </c>
      <c r="B16" s="115">
        <f t="shared" si="1"/>
        <v>0.6574700277</v>
      </c>
      <c r="C16" s="115">
        <f t="shared" si="1"/>
        <v>0.628939047</v>
      </c>
      <c r="D16" s="115">
        <f>AVERAGE(A16:C16)</f>
        <v>0.5840007347</v>
      </c>
      <c r="E16" s="83">
        <f>D16*C12</f>
        <v>0.008060855211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4" t="s">
        <v>122</v>
      </c>
      <c r="B17" s="2"/>
      <c r="C17" s="2"/>
      <c r="D17" s="2"/>
      <c r="E17" s="2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6" t="s">
        <v>37</v>
      </c>
      <c r="B18" s="88" t="s">
        <v>123</v>
      </c>
      <c r="C18" s="88" t="s">
        <v>124</v>
      </c>
      <c r="D18" s="88" t="s">
        <v>125</v>
      </c>
      <c r="E18" s="88" t="s">
        <v>126</v>
      </c>
      <c r="F18" s="89" t="s">
        <v>127</v>
      </c>
      <c r="G18" s="116" t="s">
        <v>41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6" t="s">
        <v>42</v>
      </c>
      <c r="B19" s="12">
        <f t="shared" ref="B19:C19" si="2">B3/2</f>
        <v>4.337</v>
      </c>
      <c r="C19" s="47">
        <f t="shared" si="2"/>
        <v>4.2775</v>
      </c>
      <c r="D19" s="47">
        <f>E16</f>
        <v>0.008060855211</v>
      </c>
      <c r="E19" s="47">
        <f>'Dural incision measurements'!D52</f>
        <v>1.0665</v>
      </c>
      <c r="F19" s="52">
        <f>'Dural incision measurements'!D53</f>
        <v>1.8292</v>
      </c>
      <c r="G19" s="12" t="s">
        <v>128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7" t="s">
        <v>44</v>
      </c>
      <c r="B20" s="25">
        <f t="shared" ref="B20:C20" si="3">B4/2</f>
        <v>9.315</v>
      </c>
      <c r="C20" s="25">
        <f t="shared" si="3"/>
        <v>6.506</v>
      </c>
      <c r="D20" s="117">
        <f>C12</f>
        <v>0.0138028169</v>
      </c>
      <c r="E20" s="58">
        <f>'Dural incision measurements'!D54</f>
        <v>1.764</v>
      </c>
      <c r="F20" s="59">
        <f>'Dural incision measurements'!D55</f>
        <v>2.57475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18" t="s">
        <v>129</v>
      </c>
      <c r="B21" s="2"/>
      <c r="C21" s="2"/>
      <c r="D21" s="2"/>
      <c r="E21" s="2"/>
      <c r="F21" s="2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6" t="s">
        <v>37</v>
      </c>
      <c r="B22" s="88" t="s">
        <v>130</v>
      </c>
      <c r="C22" s="88" t="s">
        <v>131</v>
      </c>
      <c r="D22" s="88" t="s">
        <v>132</v>
      </c>
      <c r="E22" s="88" t="s">
        <v>133</v>
      </c>
      <c r="F22" s="88" t="s">
        <v>134</v>
      </c>
      <c r="G22" s="89" t="s">
        <v>135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6" t="s">
        <v>42</v>
      </c>
      <c r="B23" s="12">
        <f t="shared" ref="B23:C23" si="4">B19</f>
        <v>4.337</v>
      </c>
      <c r="C23" s="47">
        <f t="shared" si="4"/>
        <v>4.2775</v>
      </c>
      <c r="D23" s="47">
        <f t="shared" ref="D23:E23" si="5">C19</f>
        <v>4.2775</v>
      </c>
      <c r="E23" s="47">
        <f t="shared" si="5"/>
        <v>0.008060855211</v>
      </c>
      <c r="F23" s="47">
        <f t="shared" ref="F23:F24" si="8">(C23/(E19/2))</f>
        <v>8.02156587</v>
      </c>
      <c r="G23" s="119">
        <f t="shared" ref="G23:G24" si="9">(B23/(F19/2))</f>
        <v>4.7419637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8" t="s">
        <v>44</v>
      </c>
      <c r="B24" s="33">
        <f t="shared" ref="B24:C24" si="6">B20</f>
        <v>9.315</v>
      </c>
      <c r="C24" s="33">
        <f t="shared" si="6"/>
        <v>6.506</v>
      </c>
      <c r="D24" s="33">
        <f t="shared" ref="D24:E24" si="7">C20</f>
        <v>6.506</v>
      </c>
      <c r="E24" s="120">
        <f t="shared" si="7"/>
        <v>0.0138028169</v>
      </c>
      <c r="F24" s="49">
        <f t="shared" si="8"/>
        <v>7.376417234</v>
      </c>
      <c r="G24" s="121">
        <f t="shared" si="9"/>
        <v>7.235653947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5">
    <mergeCell ref="A1:D1"/>
    <mergeCell ref="A5:C5"/>
    <mergeCell ref="A9:D9"/>
    <mergeCell ref="A17:F17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2" t="s">
        <v>136</v>
      </c>
      <c r="L1" s="123"/>
      <c r="M1" s="123"/>
      <c r="N1" s="124"/>
      <c r="O1" s="125"/>
      <c r="P1" s="125"/>
      <c r="Q1" s="125"/>
      <c r="R1" s="125"/>
      <c r="S1" s="125"/>
      <c r="T1" s="125"/>
      <c r="U1" s="126"/>
      <c r="V1" s="126"/>
      <c r="W1" s="126"/>
      <c r="X1" s="127"/>
      <c r="Y1" s="127"/>
      <c r="Z1" s="127"/>
      <c r="AA1" s="127"/>
      <c r="AB1" s="127"/>
      <c r="AC1" s="127"/>
      <c r="AD1" s="127"/>
    </row>
    <row r="2">
      <c r="A2" s="128" t="s">
        <v>137</v>
      </c>
      <c r="B2" s="129">
        <f>'Neonate &amp; adult models'!$C$24/'Neonate &amp; adult models'!$B$24</f>
        <v>0.6984433709</v>
      </c>
      <c r="C2" s="128" t="s">
        <v>138</v>
      </c>
      <c r="D2" s="130" t="s">
        <v>139</v>
      </c>
      <c r="E2" s="130" t="s">
        <v>140</v>
      </c>
      <c r="F2" s="130" t="s">
        <v>141</v>
      </c>
      <c r="G2" s="130" t="s">
        <v>142</v>
      </c>
      <c r="H2" s="130" t="s">
        <v>143</v>
      </c>
      <c r="I2" s="2"/>
      <c r="J2" s="130" t="s">
        <v>144</v>
      </c>
      <c r="K2" s="3"/>
      <c r="L2" s="131"/>
      <c r="N2" s="125"/>
      <c r="O2" s="125"/>
      <c r="P2" s="125"/>
      <c r="Q2" s="125"/>
      <c r="R2" s="125"/>
      <c r="S2" s="125"/>
      <c r="T2" s="125"/>
      <c r="U2" s="126"/>
      <c r="V2" s="126"/>
      <c r="W2" s="126"/>
      <c r="X2" s="127"/>
      <c r="Y2" s="127"/>
      <c r="Z2" s="127"/>
      <c r="AA2" s="127"/>
      <c r="AB2" s="127"/>
      <c r="AC2" s="127"/>
      <c r="AD2" s="127"/>
    </row>
    <row r="3">
      <c r="A3" s="132" t="s">
        <v>145</v>
      </c>
      <c r="B3" s="133">
        <v>0.05</v>
      </c>
      <c r="C3" s="134"/>
      <c r="H3" s="131" t="s">
        <v>146</v>
      </c>
      <c r="I3" s="127" t="s">
        <v>147</v>
      </c>
      <c r="J3" s="131" t="s">
        <v>146</v>
      </c>
      <c r="K3" s="135" t="s">
        <v>147</v>
      </c>
      <c r="L3" s="131"/>
      <c r="M3" s="127"/>
      <c r="N3" s="125"/>
      <c r="O3" s="125"/>
      <c r="P3" s="125"/>
      <c r="Q3" s="125"/>
      <c r="R3" s="125"/>
      <c r="S3" s="125"/>
      <c r="T3" s="125"/>
      <c r="U3" s="126"/>
      <c r="V3" s="126"/>
      <c r="W3" s="126"/>
      <c r="X3" s="127"/>
      <c r="Y3" s="127"/>
      <c r="Z3" s="127"/>
      <c r="AA3" s="127"/>
      <c r="AB3" s="127"/>
      <c r="AC3" s="127"/>
      <c r="AD3" s="127"/>
    </row>
    <row r="4">
      <c r="A4" s="131"/>
      <c r="B4" s="131"/>
      <c r="C4" s="136" t="s">
        <v>148</v>
      </c>
      <c r="D4" s="137">
        <f>'Neonate &amp; adult models'!$B$24</f>
        <v>9.315</v>
      </c>
      <c r="E4" s="137">
        <f>'Neonate &amp; adult models'!$C$24</f>
        <v>6.506</v>
      </c>
      <c r="F4" s="137">
        <f>'Neonate &amp; adult models'!$D$24</f>
        <v>6.506</v>
      </c>
      <c r="G4" s="137">
        <f>'Neonate &amp; adult models'!$E$24</f>
        <v>0.0138028169</v>
      </c>
      <c r="H4" s="137">
        <f>E4/2</f>
        <v>3.253</v>
      </c>
      <c r="I4" s="137">
        <f t="shared" ref="I4:I8" si="1">E4/(H4/2)</f>
        <v>4</v>
      </c>
      <c r="J4" s="137">
        <f>D4/2</f>
        <v>4.6575</v>
      </c>
      <c r="K4" s="138">
        <f t="shared" ref="K4:K8" si="2">D4/(J4/2)</f>
        <v>4</v>
      </c>
      <c r="L4" s="127"/>
      <c r="M4" s="126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</row>
    <row r="5">
      <c r="A5" s="139"/>
      <c r="B5" s="127"/>
      <c r="C5" s="136" t="s">
        <v>149</v>
      </c>
      <c r="D5" s="137">
        <f>'Neonate &amp; adult models'!$B$24</f>
        <v>9.315</v>
      </c>
      <c r="E5" s="137">
        <f>'Neonate &amp; adult models'!$C$24</f>
        <v>6.506</v>
      </c>
      <c r="F5" s="137">
        <f>'Neonate &amp; adult models'!$D$24</f>
        <v>6.506</v>
      </c>
      <c r="G5" s="137">
        <f>'Neonate &amp; adult models'!$E$24</f>
        <v>0.0138028169</v>
      </c>
      <c r="H5" s="137">
        <f>E5/4</f>
        <v>1.6265</v>
      </c>
      <c r="I5" s="137">
        <f t="shared" si="1"/>
        <v>8</v>
      </c>
      <c r="J5" s="137">
        <f>D5/4</f>
        <v>2.32875</v>
      </c>
      <c r="K5" s="138">
        <f t="shared" si="2"/>
        <v>8</v>
      </c>
      <c r="L5" s="127"/>
      <c r="M5" s="126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</row>
    <row r="6">
      <c r="A6" s="139"/>
      <c r="B6" s="127"/>
      <c r="C6" s="136" t="s">
        <v>150</v>
      </c>
      <c r="D6" s="137">
        <f>'Neonate &amp; adult models'!$B$24</f>
        <v>9.315</v>
      </c>
      <c r="E6" s="137">
        <f>'Neonate &amp; adult models'!$C$24</f>
        <v>6.506</v>
      </c>
      <c r="F6" s="137">
        <f>'Neonate &amp; adult models'!$D$24</f>
        <v>6.506</v>
      </c>
      <c r="G6" s="137">
        <f>'Neonate &amp; adult models'!$E$24</f>
        <v>0.0138028169</v>
      </c>
      <c r="H6" s="137">
        <f>E6/8</f>
        <v>0.81325</v>
      </c>
      <c r="I6" s="137">
        <f t="shared" si="1"/>
        <v>16</v>
      </c>
      <c r="J6" s="137">
        <f>D6/8</f>
        <v>1.164375</v>
      </c>
      <c r="K6" s="138">
        <f t="shared" si="2"/>
        <v>16</v>
      </c>
      <c r="L6" s="127"/>
      <c r="M6" s="126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</row>
    <row r="7">
      <c r="A7" s="139"/>
      <c r="B7" s="127"/>
      <c r="C7" s="136" t="s">
        <v>151</v>
      </c>
      <c r="D7" s="137">
        <f>'Neonate &amp; adult models'!$B$24</f>
        <v>9.315</v>
      </c>
      <c r="E7" s="137">
        <f>'Neonate &amp; adult models'!$C$24</f>
        <v>6.506</v>
      </c>
      <c r="F7" s="137">
        <f>'Neonate &amp; adult models'!$D$24</f>
        <v>6.506</v>
      </c>
      <c r="G7" s="137">
        <f>'Neonate &amp; adult models'!$E$24</f>
        <v>0.0138028169</v>
      </c>
      <c r="H7" s="137">
        <f>E7/16</f>
        <v>0.406625</v>
      </c>
      <c r="I7" s="137">
        <f t="shared" si="1"/>
        <v>32</v>
      </c>
      <c r="J7" s="137">
        <f>D7/16</f>
        <v>0.5821875</v>
      </c>
      <c r="K7" s="138">
        <f t="shared" si="2"/>
        <v>32</v>
      </c>
      <c r="L7" s="127"/>
      <c r="M7" s="126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</row>
    <row r="8">
      <c r="A8" s="139"/>
      <c r="B8" s="127"/>
      <c r="C8" s="132" t="s">
        <v>152</v>
      </c>
      <c r="D8" s="137">
        <f>'Neonate &amp; adult models'!$B$24</f>
        <v>9.315</v>
      </c>
      <c r="E8" s="137">
        <f>'Neonate &amp; adult models'!$C$24</f>
        <v>6.506</v>
      </c>
      <c r="F8" s="137">
        <f>'Neonate &amp; adult models'!$D$24</f>
        <v>6.506</v>
      </c>
      <c r="G8" s="137">
        <f>'Neonate &amp; adult models'!$E$24</f>
        <v>0.0138028169</v>
      </c>
      <c r="H8" s="137">
        <f>E8/32</f>
        <v>0.2033125</v>
      </c>
      <c r="I8" s="137">
        <f t="shared" si="1"/>
        <v>64</v>
      </c>
      <c r="J8" s="137">
        <f>D8/32</f>
        <v>0.29109375</v>
      </c>
      <c r="K8" s="138">
        <f t="shared" si="2"/>
        <v>64</v>
      </c>
      <c r="L8" s="127"/>
      <c r="M8" s="126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</row>
    <row r="9">
      <c r="A9" s="140" t="s">
        <v>153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23"/>
      <c r="M9" s="123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>
      <c r="A10" s="128" t="s">
        <v>137</v>
      </c>
      <c r="B10" s="129">
        <f>'Neonate &amp; adult models'!$C$24/'Neonate &amp; adult models'!$B$24</f>
        <v>0.6984433709</v>
      </c>
      <c r="C10" s="128" t="s">
        <v>138</v>
      </c>
      <c r="D10" s="130" t="s">
        <v>139</v>
      </c>
      <c r="E10" s="130" t="s">
        <v>140</v>
      </c>
      <c r="F10" s="130" t="s">
        <v>141</v>
      </c>
      <c r="G10" s="130" t="s">
        <v>142</v>
      </c>
      <c r="H10" s="130" t="s">
        <v>143</v>
      </c>
      <c r="I10" s="2"/>
      <c r="J10" s="130" t="s">
        <v>144</v>
      </c>
      <c r="K10" s="3"/>
      <c r="L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>
      <c r="A11" s="132" t="s">
        <v>145</v>
      </c>
      <c r="B11" s="133">
        <v>0.05</v>
      </c>
      <c r="C11" s="134"/>
      <c r="H11" s="131" t="s">
        <v>146</v>
      </c>
      <c r="I11" s="127" t="s">
        <v>147</v>
      </c>
      <c r="J11" s="131" t="s">
        <v>146</v>
      </c>
      <c r="K11" s="135" t="s">
        <v>147</v>
      </c>
      <c r="L11" s="131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>
      <c r="A12" s="142"/>
      <c r="B12" s="142"/>
      <c r="C12" s="136" t="s">
        <v>148</v>
      </c>
      <c r="D12" s="143">
        <v>2.0</v>
      </c>
      <c r="E12" s="137">
        <f>B10*D12</f>
        <v>1.396886742</v>
      </c>
      <c r="F12" s="137">
        <f>B10*D12</f>
        <v>1.396886742</v>
      </c>
      <c r="G12" s="137">
        <f>'Neonate &amp; adult models'!$E$24</f>
        <v>0.0138028169</v>
      </c>
      <c r="H12" s="137">
        <f t="shared" ref="H12:H16" si="3">E12/4</f>
        <v>0.3492216855</v>
      </c>
      <c r="I12" s="137">
        <f t="shared" ref="I12:I16" si="4">E12/(H12/2)</f>
        <v>8</v>
      </c>
      <c r="J12" s="137">
        <f t="shared" ref="J12:J16" si="5">D12/4</f>
        <v>0.5</v>
      </c>
      <c r="K12" s="138">
        <f t="shared" ref="K12:K16" si="6">D12/(J12/2)</f>
        <v>8</v>
      </c>
      <c r="L12" s="126"/>
      <c r="M12" s="126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>
      <c r="A13" s="142"/>
      <c r="B13" s="142"/>
      <c r="C13" s="136" t="s">
        <v>149</v>
      </c>
      <c r="D13" s="137">
        <f>4</f>
        <v>4</v>
      </c>
      <c r="E13" s="137">
        <f t="shared" ref="E13:E16" si="7">$B$10*D13</f>
        <v>2.793773484</v>
      </c>
      <c r="F13" s="137">
        <f t="shared" ref="F13:F16" si="8">$B$10*D13</f>
        <v>2.793773484</v>
      </c>
      <c r="G13" s="137">
        <f>'Neonate &amp; adult models'!$E$24</f>
        <v>0.0138028169</v>
      </c>
      <c r="H13" s="137">
        <f t="shared" si="3"/>
        <v>0.6984433709</v>
      </c>
      <c r="I13" s="137">
        <f t="shared" si="4"/>
        <v>8</v>
      </c>
      <c r="J13" s="137">
        <f t="shared" si="5"/>
        <v>1</v>
      </c>
      <c r="K13" s="138">
        <f t="shared" si="6"/>
        <v>8</v>
      </c>
      <c r="L13" s="144"/>
      <c r="M13" s="144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>
      <c r="A14" s="142"/>
      <c r="B14" s="142"/>
      <c r="C14" s="136" t="s">
        <v>150</v>
      </c>
      <c r="D14" s="143">
        <v>6.0</v>
      </c>
      <c r="E14" s="137">
        <f t="shared" si="7"/>
        <v>4.190660225</v>
      </c>
      <c r="F14" s="137">
        <f t="shared" si="8"/>
        <v>4.190660225</v>
      </c>
      <c r="G14" s="137">
        <f>'Neonate &amp; adult models'!$E$24</f>
        <v>0.0138028169</v>
      </c>
      <c r="H14" s="137">
        <f t="shared" si="3"/>
        <v>1.047665056</v>
      </c>
      <c r="I14" s="137">
        <f t="shared" si="4"/>
        <v>8</v>
      </c>
      <c r="J14" s="137">
        <f t="shared" si="5"/>
        <v>1.5</v>
      </c>
      <c r="K14" s="138">
        <f t="shared" si="6"/>
        <v>8</v>
      </c>
      <c r="L14" s="144"/>
      <c r="M14" s="144"/>
      <c r="N14" s="124"/>
      <c r="O14" s="125"/>
      <c r="P14" s="125"/>
      <c r="Q14" s="125"/>
      <c r="R14" s="125"/>
      <c r="S14" s="125"/>
      <c r="T14" s="125"/>
      <c r="U14" s="126"/>
      <c r="V14" s="126"/>
      <c r="W14" s="126"/>
      <c r="X14" s="127"/>
      <c r="Y14" s="127"/>
      <c r="Z14" s="127"/>
      <c r="AA14" s="127"/>
      <c r="AB14" s="127"/>
      <c r="AC14" s="127"/>
      <c r="AD14" s="127"/>
    </row>
    <row r="15">
      <c r="A15" s="142"/>
      <c r="B15" s="142"/>
      <c r="C15" s="136" t="s">
        <v>151</v>
      </c>
      <c r="D15" s="143">
        <v>8.0</v>
      </c>
      <c r="E15" s="137">
        <f t="shared" si="7"/>
        <v>5.587546967</v>
      </c>
      <c r="F15" s="137">
        <f t="shared" si="8"/>
        <v>5.587546967</v>
      </c>
      <c r="G15" s="137">
        <f>'Neonate &amp; adult models'!$E$24</f>
        <v>0.0138028169</v>
      </c>
      <c r="H15" s="137">
        <f t="shared" si="3"/>
        <v>1.396886742</v>
      </c>
      <c r="I15" s="137">
        <f t="shared" si="4"/>
        <v>8</v>
      </c>
      <c r="J15" s="137">
        <f t="shared" si="5"/>
        <v>2</v>
      </c>
      <c r="K15" s="138">
        <f t="shared" si="6"/>
        <v>8</v>
      </c>
      <c r="L15" s="144"/>
      <c r="M15" s="144"/>
      <c r="N15" s="124"/>
      <c r="O15" s="125"/>
      <c r="P15" s="125"/>
      <c r="Q15" s="125"/>
      <c r="R15" s="125"/>
      <c r="S15" s="125"/>
      <c r="T15" s="125"/>
      <c r="U15" s="126"/>
      <c r="V15" s="126"/>
      <c r="W15" s="126"/>
      <c r="X15" s="127"/>
      <c r="Y15" s="127"/>
      <c r="Z15" s="127"/>
      <c r="AA15" s="127"/>
      <c r="AB15" s="127"/>
      <c r="AC15" s="127"/>
      <c r="AD15" s="127"/>
    </row>
    <row r="16">
      <c r="A16" s="139"/>
      <c r="B16" s="127"/>
      <c r="C16" s="132" t="s">
        <v>152</v>
      </c>
      <c r="D16" s="145">
        <v>10.0</v>
      </c>
      <c r="E16" s="146">
        <f t="shared" si="7"/>
        <v>6.984433709</v>
      </c>
      <c r="F16" s="146">
        <f t="shared" si="8"/>
        <v>6.984433709</v>
      </c>
      <c r="G16" s="146">
        <f>'Neonate &amp; adult models'!$E$24</f>
        <v>0.0138028169</v>
      </c>
      <c r="H16" s="146">
        <f t="shared" si="3"/>
        <v>1.746108427</v>
      </c>
      <c r="I16" s="146">
        <f t="shared" si="4"/>
        <v>8</v>
      </c>
      <c r="J16" s="146">
        <f t="shared" si="5"/>
        <v>2.5</v>
      </c>
      <c r="K16" s="147">
        <f t="shared" si="6"/>
        <v>8</v>
      </c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>
      <c r="A17" s="139"/>
      <c r="B17" s="127"/>
      <c r="C17" s="127"/>
      <c r="D17" s="127"/>
      <c r="E17" s="127"/>
      <c r="F17" s="127"/>
      <c r="G17" s="127"/>
      <c r="H17" s="131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>
      <c r="A18" s="139"/>
      <c r="B18" s="127"/>
      <c r="C18" s="127"/>
      <c r="D18" s="127"/>
      <c r="E18" s="127"/>
      <c r="F18" s="127"/>
      <c r="G18" s="127"/>
      <c r="H18" s="131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>
      <c r="A19" s="139"/>
      <c r="B19" s="127"/>
      <c r="C19" s="127"/>
      <c r="D19" s="127"/>
      <c r="E19" s="127"/>
      <c r="F19" s="127"/>
      <c r="G19" s="127"/>
      <c r="H19" s="131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</row>
    <row r="20">
      <c r="A20" s="139"/>
      <c r="B20" s="127"/>
      <c r="C20" s="127"/>
      <c r="D20" s="127"/>
      <c r="E20" s="127"/>
      <c r="F20" s="127"/>
      <c r="G20" s="127"/>
      <c r="H20" s="131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</row>
    <row r="21">
      <c r="A21" s="139"/>
      <c r="B21" s="127"/>
      <c r="C21" s="127"/>
      <c r="D21" s="127"/>
      <c r="E21" s="127"/>
      <c r="F21" s="127"/>
      <c r="G21" s="127"/>
      <c r="H21" s="131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</row>
    <row r="22">
      <c r="A22" s="139"/>
      <c r="B22" s="127"/>
      <c r="C22" s="127"/>
      <c r="D22" s="127"/>
      <c r="E22" s="127"/>
      <c r="F22" s="127"/>
      <c r="G22" s="127"/>
      <c r="H22" s="131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</row>
    <row r="23">
      <c r="A23" s="139"/>
      <c r="B23" s="127"/>
      <c r="C23" s="127"/>
      <c r="D23" s="127"/>
      <c r="E23" s="127"/>
      <c r="F23" s="127"/>
      <c r="G23" s="127"/>
      <c r="H23" s="131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</row>
    <row r="24">
      <c r="A24" s="139"/>
      <c r="B24" s="127"/>
      <c r="C24" s="127"/>
      <c r="D24" s="127"/>
      <c r="E24" s="127"/>
      <c r="F24" s="127"/>
      <c r="G24" s="127"/>
      <c r="H24" s="131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</row>
    <row r="25">
      <c r="A25" s="139"/>
      <c r="B25" s="127"/>
      <c r="C25" s="127"/>
      <c r="D25" s="127"/>
      <c r="E25" s="127"/>
      <c r="F25" s="127"/>
      <c r="G25" s="127"/>
      <c r="H25" s="131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</row>
    <row r="26">
      <c r="A26" s="139"/>
      <c r="B26" s="127"/>
      <c r="C26" s="127"/>
      <c r="D26" s="127"/>
      <c r="E26" s="127"/>
      <c r="F26" s="127"/>
      <c r="G26" s="127"/>
      <c r="H26" s="131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</row>
    <row r="27">
      <c r="A27" s="131"/>
      <c r="B27" s="131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</row>
    <row r="28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</row>
    <row r="29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</row>
    <row r="30">
      <c r="A30" s="127"/>
      <c r="B30" s="125"/>
      <c r="C30" s="125"/>
      <c r="D30" s="125"/>
      <c r="E30" s="125"/>
      <c r="F30" s="125"/>
      <c r="G30" s="125"/>
      <c r="H30" s="125"/>
      <c r="I30" s="126"/>
      <c r="J30" s="126"/>
      <c r="K30" s="126"/>
      <c r="L30" s="131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</row>
    <row r="31">
      <c r="A31" s="127"/>
      <c r="B31" s="125"/>
      <c r="C31" s="125"/>
      <c r="D31" s="125"/>
      <c r="E31" s="125"/>
      <c r="F31" s="125"/>
      <c r="G31" s="125"/>
      <c r="H31" s="125"/>
      <c r="I31" s="126"/>
      <c r="J31" s="126"/>
      <c r="K31" s="126"/>
      <c r="L31" s="131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</row>
    <row r="32">
      <c r="A32" s="127"/>
      <c r="B32" s="125"/>
      <c r="C32" s="125"/>
      <c r="D32" s="125"/>
      <c r="E32" s="125"/>
      <c r="F32" s="125"/>
      <c r="G32" s="125"/>
      <c r="H32" s="125"/>
      <c r="I32" s="126"/>
      <c r="J32" s="126"/>
      <c r="K32" s="126"/>
      <c r="L32" s="131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</row>
    <row r="33">
      <c r="A33" s="127"/>
      <c r="B33" s="125"/>
      <c r="C33" s="125"/>
      <c r="D33" s="125"/>
      <c r="E33" s="125"/>
      <c r="F33" s="125"/>
      <c r="G33" s="125"/>
      <c r="H33" s="125"/>
      <c r="I33" s="126"/>
      <c r="J33" s="126"/>
      <c r="K33" s="126"/>
      <c r="L33" s="131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</row>
    <row r="34">
      <c r="A34" s="127"/>
      <c r="B34" s="125"/>
      <c r="C34" s="125"/>
      <c r="D34" s="125"/>
      <c r="E34" s="125"/>
      <c r="F34" s="125"/>
      <c r="G34" s="125"/>
      <c r="H34" s="125"/>
      <c r="I34" s="126"/>
      <c r="J34" s="126"/>
      <c r="K34" s="126"/>
      <c r="L34" s="131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</row>
    <row r="35">
      <c r="A35" s="127"/>
      <c r="B35" s="125"/>
      <c r="C35" s="125"/>
      <c r="D35" s="125"/>
      <c r="E35" s="125"/>
      <c r="F35" s="125"/>
      <c r="G35" s="125"/>
      <c r="H35" s="125"/>
      <c r="I35" s="126"/>
      <c r="J35" s="126"/>
      <c r="K35" s="126"/>
      <c r="L35" s="131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</row>
    <row r="36">
      <c r="A36" s="127"/>
      <c r="B36" s="127"/>
      <c r="C36" s="127"/>
      <c r="D36" s="127"/>
      <c r="E36" s="127"/>
      <c r="F36" s="127"/>
      <c r="G36" s="127"/>
      <c r="H36" s="125"/>
      <c r="I36" s="126"/>
      <c r="J36" s="126"/>
      <c r="K36" s="126"/>
      <c r="L36" s="131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</row>
    <row r="37">
      <c r="A37" s="127"/>
      <c r="B37" s="126"/>
      <c r="C37" s="126"/>
      <c r="D37" s="126"/>
      <c r="E37" s="126"/>
      <c r="F37" s="126"/>
      <c r="G37" s="126"/>
      <c r="H37" s="125"/>
      <c r="I37" s="126"/>
      <c r="J37" s="126"/>
      <c r="K37" s="126"/>
      <c r="L37" s="131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</row>
    <row r="38">
      <c r="A38" s="127"/>
      <c r="B38" s="126"/>
      <c r="C38" s="126"/>
      <c r="D38" s="126"/>
      <c r="E38" s="126"/>
      <c r="F38" s="126"/>
      <c r="G38" s="126"/>
      <c r="H38" s="125"/>
      <c r="I38" s="126"/>
      <c r="J38" s="126"/>
      <c r="K38" s="126"/>
      <c r="L38" s="131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</row>
    <row r="39">
      <c r="A39" s="127"/>
      <c r="B39" s="126"/>
      <c r="C39" s="126"/>
      <c r="D39" s="126"/>
      <c r="E39" s="126"/>
      <c r="F39" s="126"/>
      <c r="G39" s="126"/>
      <c r="H39" s="125"/>
      <c r="I39" s="126"/>
      <c r="J39" s="126"/>
      <c r="K39" s="126"/>
      <c r="L39" s="131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</row>
    <row r="40">
      <c r="A40" s="127"/>
      <c r="B40" s="126"/>
      <c r="C40" s="126"/>
      <c r="D40" s="126"/>
      <c r="E40" s="126"/>
      <c r="F40" s="126"/>
      <c r="G40" s="126"/>
      <c r="H40" s="125"/>
      <c r="I40" s="126"/>
      <c r="J40" s="126"/>
      <c r="K40" s="126"/>
      <c r="L40" s="131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</row>
    <row r="41">
      <c r="A41" s="127"/>
      <c r="B41" s="126"/>
      <c r="C41" s="126"/>
      <c r="D41" s="126"/>
      <c r="E41" s="126"/>
      <c r="F41" s="126"/>
      <c r="G41" s="126"/>
      <c r="H41" s="125"/>
      <c r="I41" s="126"/>
      <c r="J41" s="126"/>
      <c r="K41" s="126"/>
      <c r="L41" s="131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</row>
    <row r="42">
      <c r="A42" s="127"/>
      <c r="B42" s="126"/>
      <c r="C42" s="126"/>
      <c r="D42" s="126"/>
      <c r="E42" s="126"/>
      <c r="F42" s="126"/>
      <c r="G42" s="126"/>
      <c r="H42" s="125"/>
      <c r="I42" s="126"/>
      <c r="J42" s="126"/>
      <c r="K42" s="126"/>
      <c r="L42" s="131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</row>
    <row r="4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</row>
    <row r="4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</row>
    <row r="4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</row>
    <row r="4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</row>
    <row r="7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</row>
    <row r="200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</row>
    <row r="20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</row>
    <row r="20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</row>
    <row r="20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</row>
    <row r="204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</row>
    <row r="205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</row>
    <row r="206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</row>
    <row r="207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</row>
    <row r="208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</row>
    <row r="209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</row>
    <row r="210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</row>
    <row r="21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</row>
    <row r="21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</row>
    <row r="21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</row>
    <row r="214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</row>
    <row r="215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</row>
    <row r="216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</row>
    <row r="217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</row>
    <row r="218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</row>
    <row r="219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</row>
    <row r="220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</row>
    <row r="22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</row>
    <row r="22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</row>
    <row r="22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</row>
    <row r="224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</row>
    <row r="226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</row>
    <row r="227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</row>
    <row r="229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</row>
    <row r="230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</row>
    <row r="23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</row>
    <row r="23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</row>
    <row r="23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</row>
    <row r="234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</row>
    <row r="236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</row>
    <row r="238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</row>
    <row r="239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</row>
    <row r="240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</row>
    <row r="2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</row>
    <row r="24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</row>
    <row r="24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</row>
    <row r="246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</row>
    <row r="247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</row>
    <row r="248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</row>
    <row r="249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</row>
    <row r="250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</row>
    <row r="25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</row>
    <row r="25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</row>
    <row r="25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</row>
    <row r="254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</row>
    <row r="255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</row>
    <row r="256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</row>
    <row r="257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</row>
    <row r="258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</row>
    <row r="259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</row>
    <row r="260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</row>
    <row r="26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</row>
    <row r="26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</row>
    <row r="26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</row>
    <row r="264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</row>
    <row r="265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</row>
    <row r="266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</row>
    <row r="267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</row>
    <row r="268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</row>
    <row r="269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</row>
    <row r="270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</row>
    <row r="27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</row>
    <row r="27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</row>
    <row r="27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</row>
    <row r="274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</row>
    <row r="275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</row>
    <row r="276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</row>
    <row r="277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</row>
    <row r="280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</row>
    <row r="28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</row>
    <row r="282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</row>
    <row r="28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</row>
    <row r="284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</row>
    <row r="285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</row>
    <row r="286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</row>
    <row r="287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</row>
    <row r="288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</row>
    <row r="289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</row>
    <row r="290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</row>
    <row r="29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</row>
    <row r="292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</row>
    <row r="29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</row>
    <row r="294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</row>
    <row r="295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</row>
    <row r="296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</row>
    <row r="297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</row>
    <row r="298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</row>
    <row r="299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</row>
    <row r="300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</row>
    <row r="30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</row>
    <row r="302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</row>
    <row r="30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</row>
    <row r="304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</row>
    <row r="305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</row>
    <row r="308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</row>
    <row r="309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</row>
    <row r="310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</row>
    <row r="31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</row>
    <row r="312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</row>
    <row r="31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</row>
    <row r="314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</row>
    <row r="315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</row>
    <row r="316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</row>
    <row r="317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</row>
    <row r="318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</row>
    <row r="319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</row>
    <row r="320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</row>
    <row r="32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</row>
    <row r="322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</row>
    <row r="32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</row>
    <row r="324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</row>
    <row r="3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</row>
    <row r="326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</row>
    <row r="327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</row>
    <row r="328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</row>
    <row r="329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</row>
    <row r="330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</row>
    <row r="33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</row>
    <row r="332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</row>
    <row r="33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</row>
    <row r="334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</row>
    <row r="335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</row>
    <row r="336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</row>
    <row r="337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</row>
    <row r="338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</row>
    <row r="339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</row>
    <row r="340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</row>
    <row r="3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</row>
    <row r="342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</row>
    <row r="34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</row>
    <row r="344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</row>
    <row r="345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</row>
    <row r="346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</row>
    <row r="347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</row>
    <row r="348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</row>
    <row r="349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</row>
    <row r="350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</row>
    <row r="35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</row>
    <row r="352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</row>
    <row r="35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</row>
    <row r="354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</row>
    <row r="355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</row>
    <row r="356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</row>
    <row r="357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</row>
    <row r="358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</row>
    <row r="359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</row>
    <row r="360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</row>
    <row r="36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</row>
    <row r="362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</row>
    <row r="36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</row>
    <row r="364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</row>
    <row r="365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</row>
    <row r="366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</row>
    <row r="367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</row>
    <row r="368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</row>
    <row r="369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</row>
    <row r="370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</row>
    <row r="37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</row>
    <row r="372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</row>
    <row r="37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</row>
    <row r="374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</row>
    <row r="375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</row>
    <row r="376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</row>
    <row r="377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</row>
    <row r="380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</row>
    <row r="38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</row>
    <row r="382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</row>
    <row r="383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</row>
    <row r="384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</row>
    <row r="385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</row>
    <row r="386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</row>
    <row r="387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</row>
    <row r="388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</row>
    <row r="389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</row>
    <row r="390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</row>
    <row r="39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</row>
    <row r="392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</row>
    <row r="393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</row>
    <row r="394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</row>
    <row r="395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</row>
    <row r="396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</row>
    <row r="397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</row>
    <row r="398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</row>
    <row r="399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</row>
    <row r="400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</row>
    <row r="40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</row>
    <row r="402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</row>
    <row r="403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</row>
    <row r="404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</row>
    <row r="405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</row>
    <row r="406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</row>
    <row r="409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</row>
    <row r="410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</row>
    <row r="41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</row>
    <row r="412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</row>
    <row r="413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</row>
    <row r="414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</row>
    <row r="415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</row>
    <row r="416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</row>
    <row r="417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</row>
    <row r="418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</row>
    <row r="419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</row>
    <row r="420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</row>
    <row r="42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</row>
    <row r="422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</row>
    <row r="423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</row>
    <row r="424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</row>
    <row r="425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</row>
    <row r="426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</row>
    <row r="427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</row>
    <row r="428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</row>
    <row r="429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</row>
    <row r="430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</row>
    <row r="43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</row>
    <row r="432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</row>
    <row r="433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</row>
    <row r="434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</row>
    <row r="435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</row>
    <row r="436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</row>
    <row r="437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</row>
    <row r="438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</row>
    <row r="439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</row>
    <row r="440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</row>
    <row r="44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</row>
    <row r="442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</row>
    <row r="443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</row>
    <row r="444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</row>
    <row r="445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</row>
    <row r="446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</row>
    <row r="447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</row>
    <row r="448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</row>
    <row r="449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</row>
    <row r="450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</row>
    <row r="45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</row>
    <row r="452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</row>
    <row r="453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</row>
    <row r="454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</row>
    <row r="455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</row>
    <row r="456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</row>
    <row r="457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</row>
    <row r="458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</row>
    <row r="459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</row>
    <row r="460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</row>
    <row r="46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</row>
    <row r="462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</row>
    <row r="463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</row>
    <row r="464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</row>
    <row r="465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</row>
    <row r="466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</row>
    <row r="467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</row>
    <row r="468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</row>
    <row r="469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</row>
    <row r="470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</row>
    <row r="47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</row>
    <row r="472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</row>
    <row r="473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</row>
    <row r="474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</row>
    <row r="475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</row>
    <row r="476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</row>
    <row r="477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</row>
    <row r="478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</row>
    <row r="479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</row>
    <row r="480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</row>
    <row r="48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</row>
    <row r="482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</row>
    <row r="483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</row>
    <row r="484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</row>
    <row r="485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</row>
    <row r="486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</row>
    <row r="487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</row>
    <row r="488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</row>
    <row r="489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</row>
    <row r="490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</row>
    <row r="49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</row>
    <row r="493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</row>
    <row r="494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</row>
    <row r="495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</row>
    <row r="496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</row>
    <row r="497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</row>
    <row r="498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</row>
    <row r="499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</row>
    <row r="500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</row>
    <row r="50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</row>
    <row r="502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</row>
    <row r="503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</row>
    <row r="504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</row>
    <row r="506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</row>
    <row r="507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</row>
    <row r="508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</row>
    <row r="509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</row>
    <row r="510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</row>
    <row r="51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</row>
    <row r="512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</row>
    <row r="513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</row>
    <row r="514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</row>
    <row r="515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</row>
    <row r="516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</row>
    <row r="517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</row>
    <row r="518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</row>
    <row r="519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</row>
    <row r="520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</row>
    <row r="52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</row>
    <row r="522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</row>
    <row r="523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</row>
    <row r="524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</row>
    <row r="525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</row>
    <row r="526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</row>
    <row r="527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</row>
    <row r="528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</row>
    <row r="529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</row>
    <row r="530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</row>
    <row r="53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</row>
    <row r="532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</row>
    <row r="533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</row>
    <row r="534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</row>
    <row r="535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</row>
    <row r="536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</row>
    <row r="537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</row>
    <row r="538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</row>
    <row r="539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</row>
    <row r="540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</row>
    <row r="54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</row>
    <row r="542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</row>
    <row r="543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</row>
    <row r="544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</row>
    <row r="545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</row>
    <row r="546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</row>
    <row r="547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</row>
    <row r="548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</row>
    <row r="549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</row>
    <row r="550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</row>
    <row r="55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</row>
    <row r="552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</row>
    <row r="553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</row>
    <row r="554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</row>
    <row r="555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</row>
    <row r="556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</row>
    <row r="557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</row>
    <row r="558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</row>
    <row r="559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</row>
    <row r="560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</row>
    <row r="56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</row>
    <row r="562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</row>
    <row r="563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</row>
    <row r="564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</row>
    <row r="565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</row>
    <row r="566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</row>
    <row r="567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</row>
    <row r="568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</row>
    <row r="569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</row>
    <row r="570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</row>
    <row r="57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</row>
    <row r="572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</row>
    <row r="573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</row>
    <row r="574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</row>
    <row r="575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</row>
    <row r="576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</row>
    <row r="577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</row>
    <row r="578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</row>
    <row r="579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</row>
    <row r="580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</row>
    <row r="58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</row>
    <row r="582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</row>
    <row r="583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</row>
    <row r="584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</row>
    <row r="585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</row>
    <row r="586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</row>
    <row r="587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</row>
    <row r="588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</row>
    <row r="589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</row>
    <row r="590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</row>
    <row r="59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</row>
    <row r="592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</row>
    <row r="593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</row>
    <row r="594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</row>
    <row r="595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</row>
    <row r="596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</row>
    <row r="597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</row>
    <row r="598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</row>
    <row r="599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</row>
    <row r="600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</row>
    <row r="60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</row>
    <row r="602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</row>
    <row r="603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</row>
    <row r="604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</row>
    <row r="605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</row>
    <row r="606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</row>
    <row r="607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</row>
    <row r="608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</row>
    <row r="609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</row>
    <row r="610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</row>
    <row r="61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</row>
    <row r="612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</row>
    <row r="613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</row>
    <row r="614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</row>
    <row r="615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</row>
    <row r="616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</row>
    <row r="617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</row>
    <row r="618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</row>
    <row r="619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</row>
    <row r="620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</row>
    <row r="62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</row>
    <row r="622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</row>
    <row r="623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</row>
    <row r="624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</row>
    <row r="625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</row>
    <row r="626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</row>
    <row r="627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</row>
    <row r="628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</row>
    <row r="629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</row>
    <row r="630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</row>
    <row r="63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</row>
    <row r="632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</row>
    <row r="633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</row>
    <row r="634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</row>
    <row r="635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</row>
    <row r="636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</row>
    <row r="637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</row>
    <row r="638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</row>
    <row r="639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</row>
    <row r="640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</row>
    <row r="64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</row>
    <row r="642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</row>
    <row r="643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</row>
    <row r="644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</row>
    <row r="645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</row>
    <row r="646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</row>
    <row r="647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</row>
    <row r="648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</row>
    <row r="649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</row>
    <row r="650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</row>
    <row r="65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</row>
    <row r="652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</row>
    <row r="653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</row>
    <row r="654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</row>
    <row r="655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</row>
    <row r="656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</row>
    <row r="657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</row>
    <row r="658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</row>
    <row r="659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</row>
    <row r="660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</row>
    <row r="66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</row>
    <row r="662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</row>
    <row r="663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</row>
    <row r="664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</row>
    <row r="665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</row>
    <row r="666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</row>
    <row r="667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</row>
    <row r="668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</row>
    <row r="669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</row>
    <row r="670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</row>
    <row r="67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</row>
    <row r="672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</row>
    <row r="673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</row>
    <row r="674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</row>
    <row r="675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</row>
    <row r="676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</row>
    <row r="677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</row>
    <row r="678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</row>
    <row r="679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</row>
    <row r="680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</row>
    <row r="68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</row>
    <row r="682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</row>
    <row r="683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</row>
    <row r="684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</row>
    <row r="685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</row>
    <row r="686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</row>
    <row r="687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</row>
    <row r="688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</row>
    <row r="689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</row>
    <row r="690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</row>
    <row r="69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</row>
    <row r="692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</row>
    <row r="693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</row>
    <row r="694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</row>
    <row r="695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</row>
    <row r="696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</row>
    <row r="697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</row>
    <row r="698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</row>
    <row r="699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</row>
    <row r="700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</row>
    <row r="70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</row>
    <row r="702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</row>
    <row r="703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</row>
    <row r="704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</row>
    <row r="705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</row>
    <row r="706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</row>
    <row r="707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</row>
    <row r="708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</row>
    <row r="709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</row>
    <row r="710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</row>
    <row r="71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</row>
    <row r="712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</row>
    <row r="713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</row>
    <row r="714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</row>
    <row r="715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</row>
    <row r="716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</row>
    <row r="717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</row>
    <row r="718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</row>
    <row r="719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</row>
    <row r="720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</row>
    <row r="72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</row>
    <row r="722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</row>
    <row r="723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</row>
    <row r="724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</row>
    <row r="725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</row>
    <row r="726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</row>
    <row r="727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</row>
    <row r="728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</row>
    <row r="729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</row>
    <row r="730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</row>
    <row r="73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</row>
    <row r="732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</row>
    <row r="733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</row>
    <row r="734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</row>
    <row r="735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</row>
    <row r="736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</row>
    <row r="737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</row>
    <row r="738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</row>
    <row r="739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</row>
    <row r="740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</row>
    <row r="74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</row>
    <row r="742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</row>
    <row r="743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</row>
    <row r="744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</row>
    <row r="745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</row>
    <row r="746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</row>
    <row r="747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</row>
    <row r="748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</row>
    <row r="749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</row>
    <row r="750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</row>
    <row r="75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</row>
    <row r="752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</row>
    <row r="753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</row>
    <row r="754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</row>
    <row r="755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</row>
    <row r="756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</row>
    <row r="757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</row>
    <row r="758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</row>
    <row r="759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</row>
    <row r="760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</row>
    <row r="76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</row>
    <row r="762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</row>
    <row r="763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</row>
    <row r="764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</row>
    <row r="765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</row>
    <row r="766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</row>
    <row r="767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</row>
    <row r="768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</row>
    <row r="769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</row>
    <row r="770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</row>
    <row r="77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</row>
    <row r="772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</row>
    <row r="773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</row>
    <row r="774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</row>
    <row r="775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</row>
    <row r="776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</row>
    <row r="777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</row>
    <row r="778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</row>
    <row r="779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</row>
    <row r="780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</row>
    <row r="78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</row>
    <row r="782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</row>
    <row r="783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</row>
    <row r="784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</row>
    <row r="785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</row>
    <row r="786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</row>
    <row r="787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</row>
    <row r="788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</row>
    <row r="789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</row>
    <row r="790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</row>
    <row r="79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</row>
    <row r="792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</row>
    <row r="793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</row>
    <row r="794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</row>
    <row r="795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</row>
    <row r="796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</row>
    <row r="797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</row>
    <row r="798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</row>
    <row r="799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</row>
    <row r="800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</row>
    <row r="80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</row>
    <row r="802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</row>
    <row r="803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</row>
    <row r="804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</row>
    <row r="805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</row>
    <row r="806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</row>
    <row r="807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</row>
    <row r="808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</row>
    <row r="809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</row>
    <row r="810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</row>
    <row r="81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</row>
    <row r="812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</row>
    <row r="813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</row>
    <row r="814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</row>
    <row r="815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</row>
    <row r="816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</row>
    <row r="817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</row>
    <row r="818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</row>
    <row r="819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</row>
    <row r="820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</row>
    <row r="82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</row>
    <row r="822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</row>
    <row r="823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</row>
    <row r="824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</row>
    <row r="825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</row>
    <row r="826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</row>
    <row r="827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</row>
    <row r="828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</row>
    <row r="829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</row>
    <row r="830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</row>
    <row r="83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</row>
    <row r="832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</row>
    <row r="833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</row>
    <row r="834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</row>
    <row r="835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</row>
    <row r="836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</row>
    <row r="837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</row>
    <row r="838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</row>
    <row r="839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</row>
    <row r="840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</row>
    <row r="84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</row>
    <row r="842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</row>
    <row r="843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</row>
    <row r="844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</row>
    <row r="845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</row>
    <row r="846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</row>
    <row r="847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</row>
    <row r="848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</row>
    <row r="849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</row>
    <row r="850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</row>
    <row r="85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</row>
    <row r="852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</row>
    <row r="853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</row>
    <row r="854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</row>
    <row r="855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</row>
    <row r="856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</row>
    <row r="857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</row>
    <row r="858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</row>
    <row r="859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</row>
    <row r="860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</row>
    <row r="86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</row>
    <row r="862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</row>
    <row r="863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</row>
    <row r="864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</row>
    <row r="865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</row>
    <row r="866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</row>
    <row r="867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</row>
    <row r="868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</row>
    <row r="869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</row>
    <row r="870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</row>
    <row r="87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</row>
    <row r="872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</row>
    <row r="873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</row>
    <row r="874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</row>
    <row r="875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</row>
    <row r="876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</row>
    <row r="877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</row>
    <row r="878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</row>
    <row r="879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</row>
    <row r="880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</row>
    <row r="88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</row>
    <row r="882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</row>
    <row r="883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</row>
    <row r="884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</row>
    <row r="885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</row>
    <row r="886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</row>
    <row r="887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</row>
    <row r="888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</row>
    <row r="889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</row>
    <row r="890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</row>
    <row r="89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</row>
    <row r="892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</row>
    <row r="893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</row>
    <row r="894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</row>
    <row r="895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</row>
    <row r="896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</row>
    <row r="897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</row>
    <row r="898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</row>
    <row r="899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</row>
    <row r="900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</row>
    <row r="90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</row>
    <row r="902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</row>
    <row r="903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</row>
    <row r="904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</row>
    <row r="905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</row>
    <row r="906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</row>
    <row r="907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</row>
    <row r="908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</row>
    <row r="909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</row>
    <row r="910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</row>
    <row r="91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</row>
    <row r="912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</row>
    <row r="913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</row>
    <row r="914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</row>
    <row r="915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</row>
    <row r="916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</row>
    <row r="917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</row>
    <row r="918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</row>
    <row r="919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</row>
    <row r="920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</row>
    <row r="92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</row>
    <row r="922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</row>
    <row r="923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</row>
    <row r="924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</row>
    <row r="925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</row>
    <row r="926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</row>
    <row r="927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</row>
    <row r="928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</row>
    <row r="929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</row>
    <row r="930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</row>
    <row r="93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</row>
    <row r="932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</row>
    <row r="933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</row>
    <row r="934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</row>
    <row r="935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</row>
    <row r="936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</row>
    <row r="937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</row>
    <row r="938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</row>
    <row r="939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</row>
    <row r="940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</row>
    <row r="94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</row>
    <row r="942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</row>
    <row r="943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</row>
    <row r="944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</row>
    <row r="945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</row>
    <row r="946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</row>
    <row r="947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</row>
    <row r="948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</row>
    <row r="949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</row>
    <row r="950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</row>
    <row r="95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</row>
    <row r="952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</row>
    <row r="953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</row>
    <row r="954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</row>
    <row r="955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</row>
    <row r="956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</row>
    <row r="957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</row>
    <row r="958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</row>
    <row r="959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</row>
    <row r="960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</row>
    <row r="96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</row>
    <row r="962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</row>
    <row r="963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</row>
    <row r="964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</row>
    <row r="965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</row>
    <row r="966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</row>
    <row r="967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</row>
    <row r="968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</row>
    <row r="969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</row>
    <row r="970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</row>
    <row r="97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</row>
    <row r="972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</row>
    <row r="973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</row>
    <row r="974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</row>
    <row r="975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  <c r="AA975" s="127"/>
      <c r="AB975" s="127"/>
      <c r="AC975" s="127"/>
      <c r="AD975" s="127"/>
    </row>
    <row r="976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  <c r="AA976" s="127"/>
      <c r="AB976" s="127"/>
      <c r="AC976" s="127"/>
      <c r="AD976" s="127"/>
    </row>
    <row r="977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  <c r="AA977" s="127"/>
      <c r="AB977" s="127"/>
      <c r="AC977" s="127"/>
      <c r="AD977" s="127"/>
    </row>
    <row r="978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  <c r="AA978" s="127"/>
      <c r="AB978" s="127"/>
      <c r="AC978" s="127"/>
      <c r="AD978" s="127"/>
    </row>
    <row r="979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  <c r="AA979" s="127"/>
      <c r="AB979" s="127"/>
      <c r="AC979" s="127"/>
      <c r="AD979" s="127"/>
    </row>
    <row r="980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  <c r="AA980" s="127"/>
      <c r="AB980" s="127"/>
      <c r="AC980" s="127"/>
      <c r="AD980" s="127"/>
    </row>
    <row r="98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  <c r="AA981" s="127"/>
      <c r="AB981" s="127"/>
      <c r="AC981" s="127"/>
      <c r="AD981" s="127"/>
    </row>
    <row r="982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  <c r="AA982" s="127"/>
      <c r="AB982" s="127"/>
      <c r="AC982" s="127"/>
      <c r="AD982" s="127"/>
    </row>
    <row r="983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  <c r="AA983" s="127"/>
      <c r="AB983" s="127"/>
      <c r="AC983" s="127"/>
      <c r="AD983" s="127"/>
    </row>
    <row r="984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  <c r="AA984" s="127"/>
      <c r="AB984" s="127"/>
      <c r="AC984" s="127"/>
      <c r="AD984" s="127"/>
    </row>
    <row r="985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  <c r="AA985" s="127"/>
      <c r="AB985" s="127"/>
      <c r="AC985" s="127"/>
      <c r="AD985" s="127"/>
    </row>
  </sheetData>
  <mergeCells count="18">
    <mergeCell ref="J2:K2"/>
    <mergeCell ref="L2:M2"/>
    <mergeCell ref="C2:C3"/>
    <mergeCell ref="C10:C11"/>
    <mergeCell ref="D10:D11"/>
    <mergeCell ref="E10:E11"/>
    <mergeCell ref="F10:F11"/>
    <mergeCell ref="G10:G11"/>
    <mergeCell ref="H10:I10"/>
    <mergeCell ref="J10:K10"/>
    <mergeCell ref="L10:M10"/>
    <mergeCell ref="A1:K1"/>
    <mergeCell ref="D2:D3"/>
    <mergeCell ref="E2:E3"/>
    <mergeCell ref="F2:F3"/>
    <mergeCell ref="G2:G3"/>
    <mergeCell ref="H2:I2"/>
    <mergeCell ref="A9:K9"/>
  </mergeCells>
  <drawing r:id="rId1"/>
</worksheet>
</file>