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onate &amp; adult model dimesions" sheetId="1" r:id="rId4"/>
    <sheet state="visible" name="Initial cut &amp; curvature analysi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<sst xmlns="http://schemas.openxmlformats.org/spreadsheetml/2006/main" count="230" uniqueCount="125">
  <si>
    <r>
      <rPr>
        <rFont val="Times New Roman"/>
        <i/>
        <color rgb="FFFFFFFF"/>
        <sz val="12.0"/>
      </rPr>
      <t>Ex vivo</t>
    </r>
    <r>
      <rPr>
        <rFont val="Times New Roman"/>
        <i val="0"/>
        <color rgb="FFFFFFFF"/>
        <sz val="12.0"/>
      </rPr>
      <t xml:space="preserve"> cranial measurements</t>
    </r>
  </si>
  <si>
    <t>Age group</t>
  </si>
  <si>
    <r>
      <rPr>
        <rFont val="Times New Roman"/>
        <b/>
        <color theme="1"/>
        <sz val="12.0"/>
      </rPr>
      <t>Length</t>
    </r>
    <r>
      <rPr>
        <rFont val="Times New Roman"/>
        <color theme="1"/>
        <sz val="12.0"/>
      </rPr>
      <t xml:space="preserve"> (mm)*</t>
    </r>
  </si>
  <si>
    <r>
      <rPr>
        <rFont val="Times New Roman"/>
        <b/>
        <color theme="1"/>
        <sz val="12.0"/>
      </rPr>
      <t xml:space="preserve">Width </t>
    </r>
    <r>
      <rPr>
        <rFont val="Times New Roman"/>
        <b val="0"/>
        <color theme="1"/>
        <sz val="12.0"/>
      </rPr>
      <t>(mm)</t>
    </r>
  </si>
  <si>
    <r>
      <rPr>
        <rFont val="Times New Roman"/>
        <b/>
        <color theme="1"/>
        <sz val="12.0"/>
      </rPr>
      <t xml:space="preserve">Height </t>
    </r>
    <r>
      <rPr>
        <rFont val="Times New Roman"/>
        <b val="0"/>
        <color theme="1"/>
        <sz val="12.0"/>
      </rPr>
      <t>(mm)</t>
    </r>
  </si>
  <si>
    <t>Notes:</t>
  </si>
  <si>
    <t>Neonate</t>
  </si>
  <si>
    <t>*Length is frontal to occipital, excluding nasal lobe</t>
  </si>
  <si>
    <t>Adult</t>
  </si>
  <si>
    <t>*Measurements were obtained on 9/28</t>
  </si>
  <si>
    <r>
      <rPr>
        <rFont val="Times New Roman"/>
        <i/>
        <color rgb="FFFFFFFF"/>
        <sz val="12.0"/>
      </rPr>
      <t>Ex vivo</t>
    </r>
    <r>
      <rPr>
        <rFont val="Times New Roman"/>
        <i val="0"/>
        <color rgb="FFFFFFFF"/>
        <sz val="12.0"/>
      </rPr>
      <t xml:space="preserve"> incision measurements</t>
    </r>
  </si>
  <si>
    <r>
      <rPr>
        <rFont val="Times New Roman"/>
        <b/>
        <color theme="1"/>
        <sz val="12.0"/>
      </rPr>
      <t xml:space="preserve">Average transverse cut length </t>
    </r>
    <r>
      <rPr>
        <rFont val="Times New Roman"/>
        <b val="0"/>
        <color theme="1"/>
        <sz val="12.0"/>
      </rPr>
      <t>(mm)</t>
    </r>
  </si>
  <si>
    <r>
      <rPr>
        <rFont val="Times New Roman"/>
        <b/>
        <color theme="1"/>
        <sz val="12.0"/>
      </rPr>
      <t xml:space="preserve">Average longitudinal cut length </t>
    </r>
    <r>
      <rPr>
        <rFont val="Times New Roman"/>
        <b val="0"/>
        <color theme="1"/>
        <sz val="12.0"/>
      </rPr>
      <t>(mm)</t>
    </r>
  </si>
  <si>
    <r>
      <rPr>
        <rFont val="Times New Roman"/>
        <i/>
        <color rgb="FFFFFFFF"/>
        <sz val="12.0"/>
      </rPr>
      <t xml:space="preserve">In silico </t>
    </r>
    <r>
      <rPr>
        <rFont val="Times New Roman"/>
        <i val="0"/>
        <color rgb="FFFFFFFF"/>
        <sz val="12.0"/>
      </rPr>
      <t>dural thickness estimation</t>
    </r>
  </si>
  <si>
    <r>
      <rPr>
        <rFont val="Times New Roman"/>
        <color theme="1"/>
        <sz val="12.0"/>
      </rPr>
      <t xml:space="preserve">Step 1: </t>
    </r>
    <r>
      <rPr>
        <rFont val="Times New Roman"/>
        <b/>
        <color theme="1"/>
        <sz val="12.0"/>
      </rPr>
      <t xml:space="preserve">Adult mouse thickness: </t>
    </r>
    <r>
      <rPr>
        <rFont val="Times New Roman"/>
        <color theme="1"/>
        <sz val="12.0"/>
      </rPr>
      <t>From O'Reilly et al. 2012, we find that the average mouse skull thickness is 0.2 mm, while the rat skull thickness is roughly 0.71 +/- 0.03. Then from Kinaci et al. 2020, we find that the rat dural thickness is 0.049 +/- 0.015 mm, so using this, we establish a proportionality relationship to find the adult mouse dural thickness.</t>
    </r>
  </si>
  <si>
    <t>Species</t>
  </si>
  <si>
    <r>
      <rPr>
        <rFont val="Times New Roman"/>
        <b/>
        <color theme="1"/>
        <sz val="12.0"/>
      </rPr>
      <t>Skull thickness</t>
    </r>
    <r>
      <rPr>
        <rFont val="Times New Roman"/>
        <color theme="1"/>
        <sz val="12.0"/>
      </rPr>
      <t xml:space="preserve"> (mm)</t>
    </r>
  </si>
  <si>
    <r>
      <rPr>
        <rFont val="Times New Roman"/>
        <b/>
        <color theme="1"/>
        <sz val="12.0"/>
      </rPr>
      <t>Dural thickness</t>
    </r>
    <r>
      <rPr>
        <rFont val="Times New Roman"/>
        <color theme="1"/>
        <sz val="12.0"/>
      </rPr>
      <t xml:space="preserve"> (mm)</t>
    </r>
  </si>
  <si>
    <t>Mouse</t>
  </si>
  <si>
    <t>Rat</t>
  </si>
  <si>
    <r>
      <rPr>
        <rFont val="Times New Roman"/>
        <color theme="1"/>
        <sz val="12.0"/>
      </rPr>
      <t xml:space="preserve">Step 2: </t>
    </r>
    <r>
      <rPr>
        <rFont val="Times New Roman"/>
        <b/>
        <color theme="1"/>
        <sz val="12.0"/>
      </rPr>
      <t xml:space="preserve">Neonatal mouse thickness: </t>
    </r>
    <r>
      <rPr>
        <rFont val="Times New Roman"/>
        <color theme="1"/>
        <sz val="12.0"/>
      </rPr>
      <t>given that the neonatal mouse is a scaled down version of the adult, we used the neonate:adult ratios between length, width, and height to estimate the neonatal mouse thickness (no information for this in the literature.</t>
    </r>
  </si>
  <si>
    <t>neonate length/ adult length</t>
  </si>
  <si>
    <t>neonate width / adult width</t>
  </si>
  <si>
    <t>neonate height / adult height</t>
  </si>
  <si>
    <t>Averaged ratios:</t>
  </si>
  <si>
    <t>Neonate thickness</t>
  </si>
  <si>
    <r>
      <rPr>
        <rFont val="Times New Roman"/>
        <i/>
        <color rgb="FFFFFFFF"/>
        <sz val="12.0"/>
      </rPr>
      <t xml:space="preserve">In silico </t>
    </r>
    <r>
      <rPr>
        <rFont val="Times New Roman"/>
        <i val="0"/>
        <color rgb="FFFFFFFF"/>
        <sz val="12.0"/>
      </rPr>
      <t>dural dimensions, thickness, and initial cut length</t>
    </r>
  </si>
  <si>
    <r>
      <rPr>
        <rFont val="Times New Roman"/>
        <b/>
        <color theme="1"/>
        <sz val="12.0"/>
      </rPr>
      <t xml:space="preserve">Major axis </t>
    </r>
    <r>
      <rPr>
        <rFont val="Times New Roman"/>
        <b val="0"/>
        <color theme="1"/>
        <sz val="12.0"/>
      </rPr>
      <t>(l/2)* (mm)</t>
    </r>
  </si>
  <si>
    <r>
      <rPr>
        <rFont val="Times New Roman"/>
        <b/>
        <color theme="1"/>
        <sz val="12.0"/>
      </rPr>
      <t>Minor axes</t>
    </r>
    <r>
      <rPr>
        <rFont val="Times New Roman"/>
        <b val="0"/>
        <color theme="1"/>
        <sz val="12.0"/>
      </rPr>
      <t xml:space="preserve"> (w/2) (mm)</t>
    </r>
  </si>
  <si>
    <r>
      <rPr>
        <rFont val="Times New Roman"/>
        <b/>
        <color theme="1"/>
        <sz val="12.0"/>
      </rPr>
      <t xml:space="preserve">Thickness </t>
    </r>
    <r>
      <rPr>
        <rFont val="Times New Roman"/>
        <b val="0"/>
        <color theme="1"/>
        <sz val="12.0"/>
      </rPr>
      <t>(mm)</t>
    </r>
  </si>
  <si>
    <r>
      <rPr>
        <rFont val="Times New Roman"/>
        <b/>
        <color theme="1"/>
        <sz val="12.0"/>
      </rPr>
      <t xml:space="preserve">Initial transverse cut length </t>
    </r>
    <r>
      <rPr>
        <rFont val="Times New Roman"/>
        <b val="0"/>
        <color theme="1"/>
        <sz val="12.0"/>
      </rPr>
      <t>(mm)</t>
    </r>
  </si>
  <si>
    <r>
      <rPr>
        <rFont val="Times New Roman"/>
        <b/>
        <color theme="1"/>
        <sz val="12.0"/>
      </rPr>
      <t xml:space="preserve">Initial longitudinal cut length </t>
    </r>
    <r>
      <rPr>
        <rFont val="Times New Roman"/>
        <b val="0"/>
        <color theme="1"/>
        <sz val="12.0"/>
      </rPr>
      <t>(mm)</t>
    </r>
  </si>
  <si>
    <t>*The model was chosen to be half of the measured length because Kawakami and Yamamuri 2008 showed that the ICR mouse's parietal, interparietal and occipital lobes are roughly half (~51.65%) of the total length (excluding the nasal lobe)</t>
  </si>
  <si>
    <t>How dimensions are to be implemented in code</t>
  </si>
  <si>
    <r>
      <rPr>
        <rFont val="Times New Roman"/>
        <b/>
        <color theme="1"/>
        <sz val="12.0"/>
      </rPr>
      <t>a</t>
    </r>
    <r>
      <rPr>
        <rFont val="Times New Roman"/>
        <b val="0"/>
        <color theme="1"/>
        <sz val="12.0"/>
      </rPr>
      <t xml:space="preserve"> (mm)</t>
    </r>
  </si>
  <si>
    <r>
      <rPr>
        <rFont val="Times New Roman"/>
        <b/>
        <color theme="1"/>
        <sz val="12.0"/>
      </rPr>
      <t xml:space="preserve">b </t>
    </r>
    <r>
      <rPr>
        <rFont val="Times New Roman"/>
        <b val="0"/>
        <color theme="1"/>
        <sz val="12.0"/>
      </rPr>
      <t>(mm)</t>
    </r>
  </si>
  <si>
    <r>
      <rPr>
        <rFont val="Times New Roman"/>
        <b/>
        <color theme="1"/>
        <sz val="12.0"/>
      </rPr>
      <t xml:space="preserve">c </t>
    </r>
    <r>
      <rPr>
        <rFont val="Times New Roman"/>
        <b val="0"/>
        <color theme="1"/>
        <sz val="12.0"/>
      </rPr>
      <t>(mm)</t>
    </r>
  </si>
  <si>
    <r>
      <rPr>
        <rFont val="Times New Roman"/>
        <b/>
        <color theme="1"/>
        <sz val="12.0"/>
      </rPr>
      <t>t</t>
    </r>
    <r>
      <rPr>
        <rFont val="Times New Roman"/>
        <b val="0"/>
        <color theme="1"/>
        <sz val="12.0"/>
      </rPr>
      <t xml:space="preserve"> (mm)</t>
    </r>
  </si>
  <si>
    <t>Initial transverse cut in middle of minor axis</t>
  </si>
  <si>
    <t>Initial longitudinal cut in middle of major axis</t>
  </si>
  <si>
    <t>Effect of initial cut length on incision opening ratio</t>
  </si>
  <si>
    <t>Aspect ratio (adult)</t>
  </si>
  <si>
    <t>Model</t>
  </si>
  <si>
    <t>a (mm)</t>
  </si>
  <si>
    <t>b (mm)</t>
  </si>
  <si>
    <t>c (mm)</t>
  </si>
  <si>
    <t>t (mm)</t>
  </si>
  <si>
    <t>Tran cut length (varying)</t>
  </si>
  <si>
    <t>Long cut length (varying)</t>
  </si>
  <si>
    <t>Average mesh size</t>
  </si>
  <si>
    <t>a_T</t>
  </si>
  <si>
    <t>For modeling:</t>
  </si>
  <si>
    <t>a_L</t>
  </si>
  <si>
    <t>Test 1</t>
  </si>
  <si>
    <t>Test 2</t>
  </si>
  <si>
    <t>Test 3</t>
  </si>
  <si>
    <t>Test 4</t>
  </si>
  <si>
    <t>Test 5</t>
  </si>
  <si>
    <t>Effect of curvature on incision opening ratio</t>
  </si>
  <si>
    <t>Original dimensions</t>
  </si>
  <si>
    <t>Length (-NL) (frontal to parietal)</t>
  </si>
  <si>
    <t>width</t>
  </si>
  <si>
    <t>Height</t>
  </si>
  <si>
    <t>thickness</t>
  </si>
  <si>
    <t>Tran cut length</t>
  </si>
  <si>
    <t>Tran cut %</t>
  </si>
  <si>
    <t>Long cut length</t>
  </si>
  <si>
    <t>Long cut %</t>
  </si>
  <si>
    <t>a</t>
  </si>
  <si>
    <t>b</t>
  </si>
  <si>
    <t>c</t>
  </si>
  <si>
    <t>aT</t>
  </si>
  <si>
    <t>aL</t>
  </si>
  <si>
    <t>adult</t>
  </si>
  <si>
    <t>neonate</t>
  </si>
  <si>
    <t>Ave:</t>
  </si>
  <si>
    <t>Thickness sensativity analysis: Constant model, just changing thickness</t>
  </si>
  <si>
    <t>Mesh = 0.05</t>
  </si>
  <si>
    <t>Thickness</t>
  </si>
  <si>
    <t>a1</t>
  </si>
  <si>
    <t>b1</t>
  </si>
  <si>
    <t>c1</t>
  </si>
  <si>
    <t>a2</t>
  </si>
  <si>
    <t>b2</t>
  </si>
  <si>
    <t>c2</t>
  </si>
  <si>
    <t>Test 1 - 0.25x mag larger</t>
  </si>
  <si>
    <t>Test 2 - 0.50x mag larger</t>
  </si>
  <si>
    <t>Test 3 - 0.75x mag larger</t>
  </si>
  <si>
    <t>Test 4 - 1.00x mag larger</t>
  </si>
  <si>
    <t>Test 4 - 150xPer mag larger</t>
  </si>
  <si>
    <t>Curvature analysis 1: Curvature changes (aspect ratio &amp; cut stay constant)</t>
  </si>
  <si>
    <t>adult difference between length and width</t>
  </si>
  <si>
    <t>Thickness = 0.00109mm</t>
  </si>
  <si>
    <t>Testing thicker model:</t>
  </si>
  <si>
    <t>Tran cut length (1/4 of the width)</t>
  </si>
  <si>
    <t>Long cut length (1/4 of the length)</t>
  </si>
  <si>
    <t>Curvature analysis 1 w/ 10x larger thickness: Curvature changes (aspect ratio &amp; cut stay constant)</t>
  </si>
  <si>
    <t>adult difference between length and width = 0.676152625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</si>
  <si>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</si>
  <si>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</si>
  <si>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</si>
  <si>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</si>
  <si>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</si>
  <si>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</si>
  <si>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</si>
  <si>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</si>
  <si>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</si>
  <si>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Curvature analysis 2: Cut size changes (aspect ratio/curvature same)</t>
  </si>
  <si>
    <t>Thickness = 0.0013803mm</t>
  </si>
  <si>
    <t xml:space="preserve">Tran cut length </t>
  </si>
  <si>
    <t xml:space="preserve">Long cut length </t>
  </si>
  <si>
    <t>21st of axis</t>
  </si>
  <si>
    <t>18th of axis</t>
  </si>
  <si>
    <t>15th of axis</t>
  </si>
  <si>
    <t>12th of axis</t>
  </si>
  <si>
    <t>tenth of axis</t>
  </si>
  <si>
    <t>ninth of axis</t>
  </si>
  <si>
    <t>eighth of axis</t>
  </si>
  <si>
    <t>seventh of axis</t>
  </si>
  <si>
    <t>sixth of axis</t>
  </si>
  <si>
    <t>fifth of axis</t>
  </si>
  <si>
    <t>fourth of axis</t>
  </si>
  <si>
    <t>third of axis</t>
  </si>
  <si>
    <t>half of axis</t>
  </si>
  <si>
    <t>NOT ACTUALLY DONE, MAYBE DO IF REQUESTED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</si>
</sst>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0.0000000"/>
    <numFmt numFmtId="166" formatCode="0.000000000"/>
    <numFmt numFmtId="167" formatCode="0.00000"/>
    <numFmt numFmtId="168" formatCode="0.0000000000"/>
  </numFmts>
  <fonts count="15">
    <font>
      <sz val="10.0"/>
      <color rgb="FF000000"/>
      <name val="Arial"/>
      <scheme val="minor"/>
    </font>
    <font>
      <i/>
      <sz val="12.0"/>
      <color rgb="FFFFFFFF"/>
      <name val="Times New Roman"/>
    </font>
    <font/>
    <font>
      <i/>
      <sz val="12.0"/>
      <color theme="1"/>
      <name val="Times New Roman"/>
    </font>
    <font>
      <sz val="12.0"/>
      <color theme="1"/>
      <name val="Times New Roman"/>
    </font>
    <font>
      <b/>
      <sz val="12.0"/>
      <color theme="1"/>
      <name val="Times New Roman"/>
    </font>
    <font>
      <i/>
      <sz val="12.0"/>
      <color rgb="FF000000"/>
      <name val="Times New Roman"/>
    </font>
    <font>
      <sz val="12.0"/>
      <color rgb="FF000000"/>
      <name val="Times New Roman"/>
    </font>
    <font>
      <sz val="12.0"/>
      <color rgb="FFFFFFFF"/>
      <name val="Times New Roman"/>
    </font>
    <font>
      <b/>
      <sz val="12.0"/>
      <color rgb="FFFFFFFF"/>
      <name val="Times New Roman"/>
    </font>
    <font>
      <sz val="12.0"/>
      <color theme="1"/>
      <name val="Arial"/>
      <scheme val="minor"/>
    </font>
    <font>
      <color theme="1"/>
      <name val="Arial"/>
    </font>
    <font>
      <b/>
      <sz val="14.0"/>
      <color theme="1"/>
      <name val="Arial"/>
    </font>
    <font>
      <color theme="1"/>
      <name val="Arial"/>
      <scheme val="minor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readingOrder="0"/>
    </xf>
    <xf borderId="0" fillId="0" fontId="4" numFmtId="0" xfId="0" applyFont="1"/>
    <xf borderId="4" fillId="0" fontId="5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1"/>
    </xf>
    <xf borderId="5" fillId="0" fontId="5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center" shrinkToFit="0" wrapText="1"/>
    </xf>
    <xf borderId="4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5" fillId="0" fontId="4" numFmtId="0" xfId="0" applyAlignment="1" applyBorder="1" applyFont="1">
      <alignment readingOrder="0"/>
    </xf>
    <xf borderId="6" fillId="3" fontId="4" numFmtId="0" xfId="0" applyAlignment="1" applyBorder="1" applyFill="1" applyFont="1">
      <alignment readingOrder="0"/>
    </xf>
    <xf borderId="7" fillId="3" fontId="4" numFmtId="0" xfId="0" applyAlignment="1" applyBorder="1" applyFont="1">
      <alignment readingOrder="0"/>
    </xf>
    <xf borderId="8" fillId="3" fontId="4" numFmtId="0" xfId="0" applyAlignment="1" applyBorder="1" applyFont="1">
      <alignment readingOrder="0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4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center" readingOrder="0"/>
    </xf>
    <xf borderId="5" fillId="0" fontId="7" numFmtId="0" xfId="0" applyAlignment="1" applyBorder="1" applyFont="1">
      <alignment horizontal="center" readingOrder="0"/>
    </xf>
    <xf borderId="6" fillId="4" fontId="4" numFmtId="0" xfId="0" applyAlignment="1" applyBorder="1" applyFill="1" applyFont="1">
      <alignment readingOrder="0"/>
    </xf>
    <xf borderId="7" fillId="4" fontId="7" numFmtId="0" xfId="0" applyAlignment="1" applyBorder="1" applyFont="1">
      <alignment horizontal="center" readingOrder="0"/>
    </xf>
    <xf borderId="8" fillId="4" fontId="7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left" readingOrder="0"/>
    </xf>
    <xf borderId="5" fillId="0" fontId="2" numFmtId="0" xfId="0" applyBorder="1" applyFont="1"/>
    <xf borderId="5" fillId="0" fontId="4" numFmtId="0" xfId="0" applyBorder="1" applyFont="1"/>
    <xf borderId="4" fillId="0" fontId="5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5" fillId="0" fontId="4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9" fillId="5" fontId="5" numFmtId="164" xfId="0" applyBorder="1" applyFill="1" applyFont="1" applyNumberFormat="1"/>
    <xf borderId="6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8" fillId="0" fontId="4" numFmtId="0" xfId="0" applyBorder="1" applyFont="1"/>
    <xf borderId="1" fillId="0" fontId="4" numFmtId="0" xfId="0" applyAlignment="1" applyBorder="1" applyFont="1">
      <alignment readingOrder="0"/>
    </xf>
    <xf borderId="2" fillId="0" fontId="4" numFmtId="0" xfId="0" applyBorder="1" applyFont="1"/>
    <xf borderId="3" fillId="0" fontId="4" numFmtId="0" xfId="0" applyBorder="1" applyFont="1"/>
    <xf borderId="4" fillId="0" fontId="4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readingOrder="0" shrinkToFit="0" wrapText="1"/>
    </xf>
    <xf borderId="6" fillId="0" fontId="4" numFmtId="164" xfId="0" applyAlignment="1" applyBorder="1" applyFont="1" applyNumberFormat="1">
      <alignment readingOrder="0"/>
    </xf>
    <xf borderId="7" fillId="0" fontId="4" numFmtId="164" xfId="0" applyBorder="1" applyFont="1" applyNumberFormat="1"/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readingOrder="0"/>
    </xf>
    <xf borderId="5" fillId="0" fontId="4" numFmtId="164" xfId="0" applyAlignment="1" applyBorder="1" applyFont="1" applyNumberFormat="1">
      <alignment readingOrder="0"/>
    </xf>
    <xf borderId="4" fillId="3" fontId="4" numFmtId="0" xfId="0" applyAlignment="1" applyBorder="1" applyFont="1">
      <alignment readingOrder="0"/>
    </xf>
    <xf borderId="0" fillId="3" fontId="4" numFmtId="0" xfId="0" applyAlignment="1" applyFont="1">
      <alignment readingOrder="0"/>
    </xf>
    <xf borderId="0" fillId="3" fontId="4" numFmtId="165" xfId="0" applyAlignment="1" applyFont="1" applyNumberFormat="1">
      <alignment readingOrder="0"/>
    </xf>
    <xf borderId="5" fillId="3" fontId="4" numFmtId="0" xfId="0" applyAlignment="1" applyBorder="1" applyFont="1">
      <alignment readingOrder="0"/>
    </xf>
    <xf borderId="1" fillId="2" fontId="8" numFmtId="0" xfId="0" applyAlignment="1" applyBorder="1" applyFont="1">
      <alignment horizontal="left" readingOrder="0"/>
    </xf>
    <xf borderId="5" fillId="0" fontId="4" numFmtId="164" xfId="0" applyBorder="1" applyFont="1" applyNumberFormat="1"/>
    <xf borderId="7" fillId="3" fontId="4" numFmtId="165" xfId="0" applyAlignment="1" applyBorder="1" applyFont="1" applyNumberFormat="1">
      <alignment readingOrder="0"/>
    </xf>
    <xf borderId="7" fillId="3" fontId="4" numFmtId="164" xfId="0" applyAlignment="1" applyBorder="1" applyFont="1" applyNumberFormat="1">
      <alignment readingOrder="0"/>
    </xf>
    <xf borderId="8" fillId="3" fontId="4" numFmtId="164" xfId="0" applyAlignment="1" applyBorder="1" applyFont="1" applyNumberFormat="1">
      <alignment readingOrder="0"/>
    </xf>
    <xf borderId="0" fillId="2" fontId="8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4" numFmtId="166" xfId="0" applyAlignment="1" applyFont="1" applyNumberFormat="1">
      <alignment horizontal="center" readingOrder="0" shrinkToFit="0" vertical="center" wrapText="1"/>
    </xf>
    <xf borderId="0" fillId="0" fontId="4" numFmtId="166" xfId="0" applyAlignment="1" applyFont="1" applyNumberFormat="1">
      <alignment horizontal="center" shrinkToFit="0" vertical="center" wrapText="1"/>
    </xf>
    <xf borderId="0" fillId="0" fontId="4" numFmtId="167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2" fillId="0" fontId="4" numFmtId="2" xfId="0" applyAlignment="1" applyBorder="1" applyFont="1" applyNumberForma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5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5" fillId="0" fontId="4" numFmtId="164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7" fillId="2" fontId="8" numFmtId="0" xfId="0" applyAlignment="1" applyBorder="1" applyFont="1">
      <alignment horizontal="left" readingOrder="0" shrinkToFit="0" vertical="center" wrapText="1"/>
    </xf>
    <xf borderId="7" fillId="0" fontId="2" numFmtId="0" xfId="0" applyBorder="1" applyFont="1"/>
    <xf borderId="0" fillId="0" fontId="10" numFmtId="0" xfId="0" applyFont="1"/>
    <xf borderId="0" fillId="0" fontId="4" numFmtId="164" xfId="0" applyAlignment="1" applyFont="1" applyNumberFormat="1">
      <alignment horizontal="center" readingOrder="0" shrinkToFit="0" vertical="center" wrapText="1"/>
    </xf>
    <xf borderId="0" fillId="0" fontId="5" numFmtId="167" xfId="0" applyAlignment="1" applyFont="1" applyNumberFormat="1">
      <alignment horizontal="center" shrinkToFit="0" vertical="center" wrapText="1"/>
    </xf>
    <xf borderId="7" fillId="0" fontId="4" numFmtId="164" xfId="0" applyAlignment="1" applyBorder="1" applyFont="1" applyNumberFormat="1">
      <alignment horizontal="center" readingOrder="0" shrinkToFit="0" vertical="center" wrapText="1"/>
    </xf>
    <xf borderId="7" fillId="0" fontId="4" numFmtId="164" xfId="0" applyAlignment="1" applyBorder="1" applyFont="1" applyNumberFormat="1">
      <alignment horizontal="center" shrinkToFit="0" vertical="center" wrapText="1"/>
    </xf>
    <xf borderId="8" fillId="0" fontId="4" numFmtId="164" xfId="0" applyAlignment="1" applyBorder="1" applyFont="1" applyNumberFormat="1">
      <alignment horizontal="center" shrinkToFit="0" vertical="center" wrapText="1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shrinkToFit="0" vertical="bottom" wrapText="0"/>
    </xf>
    <xf borderId="0" fillId="0" fontId="11" numFmtId="166" xfId="0" applyAlignment="1" applyFont="1" applyNumberFormat="1">
      <alignment horizontal="right" readingOrder="0" vertical="bottom"/>
    </xf>
    <xf borderId="0" fillId="0" fontId="11" numFmtId="0" xfId="0" applyAlignment="1" applyFont="1">
      <alignment horizontal="right" readingOrder="0" vertical="bottom"/>
    </xf>
    <xf borderId="0" fillId="0" fontId="11" numFmtId="165" xfId="0" applyAlignment="1" applyFont="1" applyNumberFormat="1">
      <alignment horizontal="right" readingOrder="0" vertical="bottom"/>
    </xf>
    <xf borderId="0" fillId="0" fontId="11" numFmtId="167" xfId="0" applyAlignment="1" applyFont="1" applyNumberFormat="1">
      <alignment horizontal="right" readingOrder="0" vertical="bottom"/>
    </xf>
    <xf borderId="0" fillId="0" fontId="11" numFmtId="0" xfId="0" applyAlignment="1" applyFont="1">
      <alignment readingOrder="0" vertical="bottom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6" fontId="11" numFmtId="0" xfId="0" applyAlignment="1" applyFill="1" applyFont="1">
      <alignment vertical="bottom"/>
    </xf>
    <xf borderId="0" fillId="6" fontId="11" numFmtId="166" xfId="0" applyAlignment="1" applyFont="1" applyNumberFormat="1">
      <alignment horizontal="right" vertical="bottom"/>
    </xf>
    <xf borderId="0" fillId="6" fontId="11" numFmtId="168" xfId="0" applyAlignment="1" applyFont="1" applyNumberFormat="1">
      <alignment horizontal="right" vertical="bottom"/>
    </xf>
    <xf borderId="0" fillId="0" fontId="14" numFmtId="0" xfId="0" applyAlignment="1" applyFont="1">
      <alignment readingOrder="0" vertical="bottom"/>
    </xf>
    <xf borderId="0" fillId="0" fontId="13" numFmtId="0" xfId="0" applyFont="1"/>
    <xf borderId="0" fillId="0" fontId="11" numFmtId="166" xfId="0" applyAlignment="1" applyFont="1" applyNumberFormat="1">
      <alignment horizontal="right" vertical="bottom"/>
    </xf>
    <xf borderId="0" fillId="0" fontId="11" numFmtId="168" xfId="0" applyAlignment="1" applyFont="1" applyNumberFormat="1">
      <alignment horizontal="right" vertical="bottom"/>
    </xf>
    <xf borderId="0" fillId="0" fontId="11" numFmtId="0" xfId="0" applyAlignment="1" applyFont="1">
      <alignment horizontal="center" readingOrder="0" shrinkToFit="0" vertical="center" wrapText="1"/>
    </xf>
    <xf borderId="1" fillId="0" fontId="11" numFmtId="0" xfId="0" applyAlignment="1" applyBorder="1" applyFont="1">
      <alignment vertical="bottom"/>
    </xf>
    <xf borderId="2" fillId="0" fontId="11" numFmtId="0" xfId="0" applyAlignment="1" applyBorder="1" applyFont="1">
      <alignment horizontal="right" vertical="bottom"/>
    </xf>
    <xf borderId="2" fillId="0" fontId="11" numFmtId="0" xfId="0" applyAlignment="1" applyBorder="1" applyFont="1">
      <alignment readingOrder="0" vertical="bottom"/>
    </xf>
    <xf borderId="2" fillId="0" fontId="11" numFmtId="0" xfId="0" applyAlignment="1" applyBorder="1" applyFont="1">
      <alignment vertical="bottom"/>
    </xf>
    <xf borderId="3" fillId="0" fontId="11" numFmtId="0" xfId="0" applyAlignment="1" applyBorder="1" applyFont="1">
      <alignment vertical="bottom"/>
    </xf>
    <xf borderId="4" fillId="0" fontId="11" numFmtId="0" xfId="0" applyAlignment="1" applyBorder="1" applyFont="1">
      <alignment vertical="bottom"/>
    </xf>
    <xf borderId="5" fillId="0" fontId="11" numFmtId="0" xfId="0" applyAlignment="1" applyBorder="1" applyFont="1">
      <alignment vertical="bottom"/>
    </xf>
    <xf borderId="1" fillId="0" fontId="12" numFmtId="0" xfId="0" applyAlignment="1" applyBorder="1" applyFont="1">
      <alignment readingOrder="0" shrinkToFit="0" vertical="bottom" wrapText="0"/>
    </xf>
    <xf borderId="2" fillId="0" fontId="13" numFmtId="0" xfId="0" applyBorder="1" applyFont="1"/>
    <xf borderId="3" fillId="0" fontId="13" numFmtId="0" xfId="0" applyBorder="1" applyFont="1"/>
    <xf borderId="4" fillId="0" fontId="13" numFmtId="0" xfId="0" applyBorder="1" applyFont="1"/>
    <xf borderId="5" fillId="0" fontId="13" numFmtId="0" xfId="0" applyBorder="1" applyFont="1"/>
    <xf borderId="4" fillId="0" fontId="14" numFmtId="0" xfId="0" applyAlignment="1" applyBorder="1" applyFont="1">
      <alignment vertical="bottom"/>
    </xf>
    <xf borderId="0" fillId="0" fontId="14" numFmtId="166" xfId="0" applyAlignment="1" applyFont="1" applyNumberFormat="1">
      <alignment horizontal="right" readingOrder="0" vertical="bottom"/>
    </xf>
    <xf borderId="0" fillId="0" fontId="14" numFmtId="166" xfId="0" applyAlignment="1" applyFont="1" applyNumberFormat="1">
      <alignment horizontal="right" vertical="bottom"/>
    </xf>
    <xf borderId="0" fillId="0" fontId="14" numFmtId="167" xfId="0" applyAlignment="1" applyFont="1" applyNumberFormat="1">
      <alignment horizontal="right" vertical="bottom"/>
    </xf>
    <xf borderId="5" fillId="0" fontId="14" numFmtId="167" xfId="0" applyAlignment="1" applyBorder="1" applyFont="1" applyNumberFormat="1">
      <alignment horizontal="right" vertical="bottom"/>
    </xf>
    <xf borderId="4" fillId="0" fontId="11" numFmtId="0" xfId="0" applyAlignment="1" applyBorder="1" applyFont="1">
      <alignment readingOrder="0" vertical="bottom"/>
    </xf>
    <xf borderId="0" fillId="0" fontId="11" numFmtId="167" xfId="0" applyAlignment="1" applyFont="1" applyNumberFormat="1">
      <alignment horizontal="right" vertical="bottom"/>
    </xf>
    <xf borderId="5" fillId="0" fontId="11" numFmtId="167" xfId="0" applyAlignment="1" applyBorder="1" applyFont="1" applyNumberFormat="1">
      <alignment horizontal="right" vertical="bottom"/>
    </xf>
    <xf borderId="4" fillId="6" fontId="11" numFmtId="0" xfId="0" applyAlignment="1" applyBorder="1" applyFont="1">
      <alignment vertical="bottom"/>
    </xf>
    <xf borderId="0" fillId="6" fontId="11" numFmtId="167" xfId="0" applyAlignment="1" applyFont="1" applyNumberFormat="1">
      <alignment horizontal="right" vertical="bottom"/>
    </xf>
    <xf borderId="5" fillId="6" fontId="11" numFmtId="167" xfId="0" applyAlignment="1" applyBorder="1" applyFont="1" applyNumberFormat="1">
      <alignment horizontal="right" vertical="bottom"/>
    </xf>
    <xf borderId="4" fillId="0" fontId="14" numFmtId="0" xfId="0" applyAlignment="1" applyBorder="1" applyFont="1">
      <alignment readingOrder="0" vertical="bottom"/>
    </xf>
    <xf borderId="6" fillId="0" fontId="11" numFmtId="0" xfId="0" applyAlignment="1" applyBorder="1" applyFont="1">
      <alignment readingOrder="0" vertical="bottom"/>
    </xf>
    <xf borderId="7" fillId="0" fontId="11" numFmtId="166" xfId="0" applyAlignment="1" applyBorder="1" applyFont="1" applyNumberFormat="1">
      <alignment horizontal="right" vertical="bottom"/>
    </xf>
    <xf borderId="7" fillId="0" fontId="11" numFmtId="167" xfId="0" applyAlignment="1" applyBorder="1" applyFont="1" applyNumberFormat="1">
      <alignment horizontal="right" vertical="bottom"/>
    </xf>
    <xf borderId="8" fillId="0" fontId="11" numFmtId="167" xfId="0" applyAlignment="1" applyBorder="1" applyFont="1" applyNumberFormat="1">
      <alignment horizontal="right" vertical="bottom"/>
    </xf>
    <xf borderId="1" fillId="0" fontId="11" numFmtId="0" xfId="0" applyAlignment="1" applyBorder="1" applyFont="1">
      <alignment readingOrder="0" vertical="bottom"/>
    </xf>
    <xf borderId="5" fillId="0" fontId="11" numFmtId="0" xfId="0" applyAlignment="1" applyBorder="1" applyFont="1">
      <alignment readingOrder="0" vertical="bottom"/>
    </xf>
    <xf borderId="0" fillId="0" fontId="11" numFmtId="166" xfId="0" applyAlignment="1" applyFont="1" applyNumberFormat="1">
      <alignment vertical="bottom"/>
    </xf>
    <xf borderId="0" fillId="0" fontId="11" numFmtId="167" xfId="0" applyAlignment="1" applyFont="1" applyNumberFormat="1">
      <alignment vertical="bottom"/>
    </xf>
    <xf borderId="6" fillId="0" fontId="11" numFmtId="0" xfId="0" applyAlignment="1" applyBorder="1" applyFont="1">
      <alignment vertical="bottom"/>
    </xf>
    <xf borderId="7" fillId="0" fontId="11" numFmtId="167" xfId="0" applyAlignment="1" applyBorder="1" applyFont="1" applyNumberFormat="1">
      <alignment vertical="bottom"/>
    </xf>
    <xf borderId="7" fillId="6" fontId="11" numFmtId="166" xfId="0" applyAlignment="1" applyBorder="1" applyFont="1" applyNumberFormat="1">
      <alignment horizontal="right" vertical="bottom"/>
    </xf>
    <xf borderId="7" fillId="6" fontId="11" numFmtId="167" xfId="0" applyAlignment="1" applyBorder="1" applyFont="1" applyNumberFormat="1">
      <alignment horizontal="right" vertical="bottom"/>
    </xf>
    <xf borderId="8" fillId="0" fontId="11" numFmtId="0" xfId="0" applyAlignment="1" applyBorder="1" applyFont="1">
      <alignment readingOrder="0" vertical="bottom"/>
    </xf>
    <xf borderId="1" fillId="6" fontId="11" numFmtId="0" xfId="0" applyAlignment="1" applyBorder="1" applyFont="1">
      <alignment vertical="bottom"/>
    </xf>
    <xf borderId="2" fillId="6" fontId="11" numFmtId="166" xfId="0" applyAlignment="1" applyBorder="1" applyFont="1" applyNumberFormat="1">
      <alignment horizontal="right" vertical="bottom"/>
    </xf>
    <xf borderId="2" fillId="6" fontId="11" numFmtId="167" xfId="0" applyAlignment="1" applyBorder="1" applyFont="1" applyNumberFormat="1">
      <alignment horizontal="right" vertical="bottom"/>
    </xf>
    <xf borderId="3" fillId="6" fontId="11" numFmtId="167" xfId="0" applyAlignment="1" applyBorder="1" applyFont="1" applyNumberFormat="1">
      <alignment horizontal="right" vertical="bottom"/>
    </xf>
    <xf borderId="7" fillId="0" fontId="11" numFmtId="166" xfId="0" applyAlignment="1" applyBorder="1" applyFont="1" applyNumberFormat="1">
      <alignment vertical="bottom"/>
    </xf>
    <xf borderId="8" fillId="6" fontId="11" numFmtId="167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</v>
      </c>
      <c r="B2" s="7" t="s">
        <v>2</v>
      </c>
      <c r="C2" s="8" t="s">
        <v>3</v>
      </c>
      <c r="D2" s="9" t="s">
        <v>4</v>
      </c>
      <c r="E2" s="7" t="s">
        <v>5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 t="s">
        <v>6</v>
      </c>
      <c r="B3" s="12">
        <v>8.674</v>
      </c>
      <c r="C3" s="12">
        <v>8.555</v>
      </c>
      <c r="D3" s="13">
        <v>2.884</v>
      </c>
      <c r="E3" s="12" t="s">
        <v>7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4" t="s">
        <v>8</v>
      </c>
      <c r="B4" s="15">
        <v>18.63</v>
      </c>
      <c r="C4" s="15">
        <v>13.012</v>
      </c>
      <c r="D4" s="16">
        <v>4.5855</v>
      </c>
      <c r="E4" s="12" t="s">
        <v>9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 t="s">
        <v>10</v>
      </c>
      <c r="B5" s="2"/>
      <c r="C5" s="3"/>
      <c r="D5" s="17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6" t="s">
        <v>1</v>
      </c>
      <c r="B6" s="8" t="s">
        <v>11</v>
      </c>
      <c r="C6" s="9" t="s">
        <v>12</v>
      </c>
      <c r="D6" s="19" t="s">
        <v>5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1" t="s">
        <v>6</v>
      </c>
      <c r="B7" s="20">
        <v>1.058</v>
      </c>
      <c r="C7" s="21">
        <v>1.823</v>
      </c>
      <c r="D7" s="12" t="s">
        <v>9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22" t="s">
        <v>8</v>
      </c>
      <c r="B8" s="23">
        <v>1.753</v>
      </c>
      <c r="C8" s="24">
        <v>2.557</v>
      </c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25" t="s">
        <v>13</v>
      </c>
      <c r="D9" s="2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1" t="s">
        <v>14</v>
      </c>
      <c r="B10" s="5"/>
      <c r="C10" s="5"/>
      <c r="D10" s="27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28" t="s">
        <v>15</v>
      </c>
      <c r="B11" s="29" t="s">
        <v>16</v>
      </c>
      <c r="C11" s="29" t="s">
        <v>17</v>
      </c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11" t="s">
        <v>18</v>
      </c>
      <c r="B12" s="12">
        <v>0.2</v>
      </c>
      <c r="C12" s="32">
        <f>(C13/B13)*B12</f>
        <v>0.0138028169</v>
      </c>
      <c r="D12" s="27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3" t="s">
        <v>19</v>
      </c>
      <c r="B13" s="34">
        <v>0.71</v>
      </c>
      <c r="C13" s="34">
        <v>0.049</v>
      </c>
      <c r="D13" s="3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6" t="s">
        <v>20</v>
      </c>
      <c r="B14" s="37"/>
      <c r="C14" s="37"/>
      <c r="D14" s="37"/>
      <c r="E14" s="38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9" t="s">
        <v>21</v>
      </c>
      <c r="B15" s="29" t="s">
        <v>22</v>
      </c>
      <c r="C15" s="29" t="s">
        <v>23</v>
      </c>
      <c r="D15" s="29" t="s">
        <v>24</v>
      </c>
      <c r="E15" s="40" t="s">
        <v>25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41">
        <f t="shared" ref="A16:C16" si="1">B3/B4</f>
        <v>0.4655931294</v>
      </c>
      <c r="B16" s="42">
        <f t="shared" si="1"/>
        <v>0.6574700277</v>
      </c>
      <c r="C16" s="42">
        <f t="shared" si="1"/>
        <v>0.628939047</v>
      </c>
      <c r="D16" s="42">
        <f>AVERAGE(A16:C16)</f>
        <v>0.5840007347</v>
      </c>
      <c r="E16" s="32">
        <f>D16*C12</f>
        <v>0.008060855211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" t="s">
        <v>26</v>
      </c>
      <c r="B17" s="2"/>
      <c r="C17" s="2"/>
      <c r="D17" s="2"/>
      <c r="E17" s="2"/>
      <c r="F17" s="3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 t="s">
        <v>1</v>
      </c>
      <c r="B18" s="8" t="s">
        <v>27</v>
      </c>
      <c r="C18" s="8" t="s">
        <v>28</v>
      </c>
      <c r="D18" s="8" t="s">
        <v>29</v>
      </c>
      <c r="E18" s="8" t="s">
        <v>30</v>
      </c>
      <c r="F18" s="9" t="s">
        <v>31</v>
      </c>
      <c r="G18" s="43" t="s">
        <v>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1" t="s">
        <v>6</v>
      </c>
      <c r="B19" s="12">
        <f t="shared" ref="B19:C19" si="2">B3/2</f>
        <v>4.337</v>
      </c>
      <c r="C19" s="44">
        <f t="shared" si="2"/>
        <v>4.2775</v>
      </c>
      <c r="D19" s="44">
        <f>E16</f>
        <v>0.008060855211</v>
      </c>
      <c r="E19" s="44">
        <f t="shared" ref="E19:F19" si="3">B7</f>
        <v>1.058</v>
      </c>
      <c r="F19" s="45">
        <f t="shared" si="3"/>
        <v>1.823</v>
      </c>
      <c r="G19" s="12" t="s">
        <v>32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46" t="s">
        <v>8</v>
      </c>
      <c r="B20" s="47">
        <f t="shared" ref="B20:C20" si="4">B4/2</f>
        <v>9.315</v>
      </c>
      <c r="C20" s="47">
        <f t="shared" si="4"/>
        <v>6.506</v>
      </c>
      <c r="D20" s="48">
        <f>C12</f>
        <v>0.0138028169</v>
      </c>
      <c r="E20" s="47">
        <f t="shared" ref="E20:F20" si="5">B8</f>
        <v>1.753</v>
      </c>
      <c r="F20" s="49">
        <f t="shared" si="5"/>
        <v>2.557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0" t="s">
        <v>33</v>
      </c>
      <c r="B21" s="2"/>
      <c r="C21" s="2"/>
      <c r="D21" s="2"/>
      <c r="E21" s="2"/>
      <c r="F21" s="2"/>
      <c r="G21" s="3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 t="s">
        <v>1</v>
      </c>
      <c r="B22" s="8" t="s">
        <v>34</v>
      </c>
      <c r="C22" s="8" t="s">
        <v>35</v>
      </c>
      <c r="D22" s="8" t="s">
        <v>36</v>
      </c>
      <c r="E22" s="8" t="s">
        <v>37</v>
      </c>
      <c r="F22" s="8" t="s">
        <v>38</v>
      </c>
      <c r="G22" s="9" t="s">
        <v>39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1" t="s">
        <v>6</v>
      </c>
      <c r="B23" s="12">
        <f t="shared" ref="B23:C23" si="6">B19</f>
        <v>4.337</v>
      </c>
      <c r="C23" s="44">
        <f t="shared" si="6"/>
        <v>4.2775</v>
      </c>
      <c r="D23" s="44">
        <f t="shared" ref="D23:E23" si="7">C19</f>
        <v>4.2775</v>
      </c>
      <c r="E23" s="44">
        <f t="shared" si="7"/>
        <v>0.008060855211</v>
      </c>
      <c r="F23" s="44">
        <f t="shared" ref="F23:F24" si="10">(C23/(E19/2))</f>
        <v>8.086011342</v>
      </c>
      <c r="G23" s="51">
        <f t="shared" ref="G23:G24" si="11">(B23/(F19/2))</f>
        <v>4.758091059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4" t="s">
        <v>8</v>
      </c>
      <c r="B24" s="15">
        <f t="shared" ref="B24:C24" si="8">B20</f>
        <v>9.315</v>
      </c>
      <c r="C24" s="15">
        <f t="shared" si="8"/>
        <v>6.506</v>
      </c>
      <c r="D24" s="15">
        <f t="shared" ref="D24:E24" si="9">C20</f>
        <v>6.506</v>
      </c>
      <c r="E24" s="52">
        <f t="shared" si="9"/>
        <v>0.0138028169</v>
      </c>
      <c r="F24" s="53">
        <f t="shared" si="10"/>
        <v>7.422703936</v>
      </c>
      <c r="G24" s="54">
        <f t="shared" si="11"/>
        <v>7.285881893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mergeCells count="5">
    <mergeCell ref="A1:D1"/>
    <mergeCell ref="A5:C5"/>
    <mergeCell ref="A9:D9"/>
    <mergeCell ref="A17:F17"/>
    <mergeCell ref="A21:G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40</v>
      </c>
      <c r="L1" s="56"/>
      <c r="M1" s="56"/>
      <c r="N1" s="57"/>
      <c r="O1" s="58"/>
      <c r="P1" s="58"/>
      <c r="Q1" s="58"/>
      <c r="R1" s="58"/>
      <c r="S1" s="58"/>
      <c r="T1" s="58"/>
      <c r="U1" s="59"/>
      <c r="V1" s="59"/>
      <c r="W1" s="59"/>
      <c r="X1" s="60"/>
      <c r="Y1" s="60"/>
      <c r="Z1" s="60"/>
      <c r="AA1" s="60"/>
      <c r="AB1" s="60"/>
      <c r="AC1" s="60"/>
      <c r="AD1" s="60"/>
    </row>
    <row r="2">
      <c r="A2" s="61" t="s">
        <v>41</v>
      </c>
      <c r="B2" s="62">
        <f>'Neonate &amp; adult model dimesions'!$C$24/'Neonate &amp; adult model dimesions'!$B$24</f>
        <v>0.6984433709</v>
      </c>
      <c r="C2" s="61" t="s">
        <v>42</v>
      </c>
      <c r="D2" s="63" t="s">
        <v>43</v>
      </c>
      <c r="E2" s="63" t="s">
        <v>44</v>
      </c>
      <c r="F2" s="63" t="s">
        <v>45</v>
      </c>
      <c r="G2" s="63" t="s">
        <v>46</v>
      </c>
      <c r="H2" s="63" t="s">
        <v>47</v>
      </c>
      <c r="I2" s="2"/>
      <c r="J2" s="63" t="s">
        <v>48</v>
      </c>
      <c r="K2" s="3"/>
      <c r="L2" s="64"/>
      <c r="N2" s="58"/>
      <c r="O2" s="58"/>
      <c r="P2" s="58"/>
      <c r="Q2" s="58"/>
      <c r="R2" s="58"/>
      <c r="S2" s="58"/>
      <c r="T2" s="58"/>
      <c r="U2" s="59"/>
      <c r="V2" s="59"/>
      <c r="W2" s="59"/>
      <c r="X2" s="60"/>
      <c r="Y2" s="60"/>
      <c r="Z2" s="60"/>
      <c r="AA2" s="60"/>
      <c r="AB2" s="60"/>
      <c r="AC2" s="60"/>
      <c r="AD2" s="60"/>
    </row>
    <row r="3">
      <c r="A3" s="65" t="s">
        <v>49</v>
      </c>
      <c r="B3" s="66">
        <v>0.05</v>
      </c>
      <c r="C3" s="67"/>
      <c r="H3" s="64" t="s">
        <v>50</v>
      </c>
      <c r="I3" s="60" t="s">
        <v>51</v>
      </c>
      <c r="J3" s="64" t="s">
        <v>52</v>
      </c>
      <c r="K3" s="68" t="s">
        <v>51</v>
      </c>
      <c r="L3" s="64"/>
      <c r="M3" s="60"/>
      <c r="N3" s="58"/>
      <c r="O3" s="58"/>
      <c r="P3" s="58"/>
      <c r="Q3" s="58"/>
      <c r="R3" s="58"/>
      <c r="S3" s="58"/>
      <c r="T3" s="58"/>
      <c r="U3" s="59"/>
      <c r="V3" s="59"/>
      <c r="W3" s="59"/>
      <c r="X3" s="60"/>
      <c r="Y3" s="60"/>
      <c r="Z3" s="60"/>
      <c r="AA3" s="60"/>
      <c r="AB3" s="60"/>
      <c r="AC3" s="60"/>
      <c r="AD3" s="60"/>
    </row>
    <row r="4">
      <c r="A4" s="64"/>
      <c r="B4" s="64"/>
      <c r="C4" s="69" t="s">
        <v>53</v>
      </c>
      <c r="D4" s="70">
        <f>'Neonate &amp; adult model dimesions'!$B$24</f>
        <v>9.315</v>
      </c>
      <c r="E4" s="70">
        <f>'Neonate &amp; adult model dimesions'!$C$24</f>
        <v>6.506</v>
      </c>
      <c r="F4" s="70">
        <f>'Neonate &amp; adult model dimesions'!$D$24</f>
        <v>6.506</v>
      </c>
      <c r="G4" s="70">
        <f>'Neonate &amp; adult model dimesions'!$E$24</f>
        <v>0.0138028169</v>
      </c>
      <c r="H4" s="70">
        <f>E4/2</f>
        <v>3.253</v>
      </c>
      <c r="I4" s="70">
        <f t="shared" ref="I4:I8" si="1">E4/(H4/2)</f>
        <v>4</v>
      </c>
      <c r="J4" s="70">
        <f>D4/2</f>
        <v>4.6575</v>
      </c>
      <c r="K4" s="71">
        <f t="shared" ref="K4:K8" si="2">D4/(J4/2)</f>
        <v>4</v>
      </c>
      <c r="L4" s="60"/>
      <c r="M4" s="59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</row>
    <row r="5">
      <c r="A5" s="72"/>
      <c r="B5" s="60"/>
      <c r="C5" s="69" t="s">
        <v>54</v>
      </c>
      <c r="D5" s="70">
        <f>'Neonate &amp; adult model dimesions'!$B$24</f>
        <v>9.315</v>
      </c>
      <c r="E5" s="70">
        <f>'Neonate &amp; adult model dimesions'!$C$24</f>
        <v>6.506</v>
      </c>
      <c r="F5" s="70">
        <f>'Neonate &amp; adult model dimesions'!$D$24</f>
        <v>6.506</v>
      </c>
      <c r="G5" s="70">
        <f>'Neonate &amp; adult model dimesions'!$E$24</f>
        <v>0.0138028169</v>
      </c>
      <c r="H5" s="70">
        <f>E5/4</f>
        <v>1.6265</v>
      </c>
      <c r="I5" s="70">
        <f t="shared" si="1"/>
        <v>8</v>
      </c>
      <c r="J5" s="70">
        <f>D5/4</f>
        <v>2.32875</v>
      </c>
      <c r="K5" s="71">
        <f t="shared" si="2"/>
        <v>8</v>
      </c>
      <c r="L5" s="60"/>
      <c r="M5" s="59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</row>
    <row r="6">
      <c r="A6" s="72"/>
      <c r="B6" s="60"/>
      <c r="C6" s="69" t="s">
        <v>55</v>
      </c>
      <c r="D6" s="70">
        <f>'Neonate &amp; adult model dimesions'!$B$24</f>
        <v>9.315</v>
      </c>
      <c r="E6" s="70">
        <f>'Neonate &amp; adult model dimesions'!$C$24</f>
        <v>6.506</v>
      </c>
      <c r="F6" s="70">
        <f>'Neonate &amp; adult model dimesions'!$D$24</f>
        <v>6.506</v>
      </c>
      <c r="G6" s="70">
        <f>'Neonate &amp; adult model dimesions'!$E$24</f>
        <v>0.0138028169</v>
      </c>
      <c r="H6" s="70">
        <f>E6/8</f>
        <v>0.81325</v>
      </c>
      <c r="I6" s="70">
        <f t="shared" si="1"/>
        <v>16</v>
      </c>
      <c r="J6" s="70">
        <f>D6/8</f>
        <v>1.164375</v>
      </c>
      <c r="K6" s="71">
        <f t="shared" si="2"/>
        <v>16</v>
      </c>
      <c r="L6" s="60"/>
      <c r="M6" s="59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</row>
    <row r="7">
      <c r="A7" s="72"/>
      <c r="B7" s="60"/>
      <c r="C7" s="69" t="s">
        <v>56</v>
      </c>
      <c r="D7" s="70">
        <f>'Neonate &amp; adult model dimesions'!$B$24</f>
        <v>9.315</v>
      </c>
      <c r="E7" s="70">
        <f>'Neonate &amp; adult model dimesions'!$C$24</f>
        <v>6.506</v>
      </c>
      <c r="F7" s="70">
        <f>'Neonate &amp; adult model dimesions'!$D$24</f>
        <v>6.506</v>
      </c>
      <c r="G7" s="70">
        <f>'Neonate &amp; adult model dimesions'!$E$24</f>
        <v>0.0138028169</v>
      </c>
      <c r="H7" s="70">
        <f>E7/16</f>
        <v>0.406625</v>
      </c>
      <c r="I7" s="70">
        <f t="shared" si="1"/>
        <v>32</v>
      </c>
      <c r="J7" s="70">
        <f>D7/16</f>
        <v>0.5821875</v>
      </c>
      <c r="K7" s="71">
        <f t="shared" si="2"/>
        <v>32</v>
      </c>
      <c r="L7" s="60"/>
      <c r="M7" s="59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</row>
    <row r="8">
      <c r="A8" s="72"/>
      <c r="B8" s="60"/>
      <c r="C8" s="65" t="s">
        <v>57</v>
      </c>
      <c r="D8" s="70">
        <f>'Neonate &amp; adult model dimesions'!$B$24</f>
        <v>9.315</v>
      </c>
      <c r="E8" s="70">
        <f>'Neonate &amp; adult model dimesions'!$C$24</f>
        <v>6.506</v>
      </c>
      <c r="F8" s="70">
        <f>'Neonate &amp; adult model dimesions'!$D$24</f>
        <v>6.506</v>
      </c>
      <c r="G8" s="70">
        <f>'Neonate &amp; adult model dimesions'!$E$24</f>
        <v>0.0138028169</v>
      </c>
      <c r="H8" s="70">
        <f>E8/32</f>
        <v>0.2033125</v>
      </c>
      <c r="I8" s="70">
        <f t="shared" si="1"/>
        <v>64</v>
      </c>
      <c r="J8" s="70">
        <f>D8/32</f>
        <v>0.29109375</v>
      </c>
      <c r="K8" s="71">
        <f t="shared" si="2"/>
        <v>64</v>
      </c>
      <c r="L8" s="60"/>
      <c r="M8" s="59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</row>
    <row r="9">
      <c r="A9" s="73" t="s">
        <v>58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56"/>
      <c r="M9" s="56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</row>
    <row r="10">
      <c r="A10" s="61" t="s">
        <v>41</v>
      </c>
      <c r="B10" s="62">
        <f>'Neonate &amp; adult model dimesions'!$C$24/'Neonate &amp; adult model dimesions'!$B$24</f>
        <v>0.6984433709</v>
      </c>
      <c r="C10" s="61" t="s">
        <v>42</v>
      </c>
      <c r="D10" s="63" t="s">
        <v>43</v>
      </c>
      <c r="E10" s="63" t="s">
        <v>44</v>
      </c>
      <c r="F10" s="63" t="s">
        <v>45</v>
      </c>
      <c r="G10" s="63" t="s">
        <v>46</v>
      </c>
      <c r="H10" s="63" t="s">
        <v>47</v>
      </c>
      <c r="I10" s="2"/>
      <c r="J10" s="63" t="s">
        <v>48</v>
      </c>
      <c r="K10" s="3"/>
      <c r="L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</row>
    <row r="11">
      <c r="A11" s="65" t="s">
        <v>49</v>
      </c>
      <c r="B11" s="66">
        <v>0.05</v>
      </c>
      <c r="C11" s="67"/>
      <c r="H11" s="64" t="s">
        <v>50</v>
      </c>
      <c r="I11" s="60" t="s">
        <v>51</v>
      </c>
      <c r="J11" s="64" t="s">
        <v>52</v>
      </c>
      <c r="K11" s="68" t="s">
        <v>51</v>
      </c>
      <c r="L11" s="64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</row>
    <row r="12">
      <c r="A12" s="75"/>
      <c r="B12" s="75"/>
      <c r="C12" s="69" t="s">
        <v>53</v>
      </c>
      <c r="D12" s="76">
        <v>2.0</v>
      </c>
      <c r="E12" s="70">
        <f>B10*D12</f>
        <v>1.396886742</v>
      </c>
      <c r="F12" s="70">
        <f>B10*D12</f>
        <v>1.396886742</v>
      </c>
      <c r="G12" s="70">
        <f>'Neonate &amp; adult model dimesions'!$E$24</f>
        <v>0.0138028169</v>
      </c>
      <c r="H12" s="70">
        <f t="shared" ref="H12:H17" si="3">E12/4</f>
        <v>0.3492216855</v>
      </c>
      <c r="I12" s="70">
        <f t="shared" ref="I12:I17" si="4">E12/(H12/2)</f>
        <v>8</v>
      </c>
      <c r="J12" s="70">
        <f t="shared" ref="J12:J17" si="5">D12/4</f>
        <v>0.5</v>
      </c>
      <c r="K12" s="71">
        <f t="shared" ref="K12:K17" si="6">D12/(J12/2)</f>
        <v>8</v>
      </c>
      <c r="L12" s="59"/>
      <c r="M12" s="59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</row>
    <row r="13">
      <c r="A13" s="75"/>
      <c r="B13" s="75"/>
      <c r="C13" s="69" t="s">
        <v>54</v>
      </c>
      <c r="D13" s="70">
        <f>4</f>
        <v>4</v>
      </c>
      <c r="E13" s="70">
        <f t="shared" ref="E13:E17" si="7">$B$10*D13</f>
        <v>2.793773484</v>
      </c>
      <c r="F13" s="70">
        <f t="shared" ref="F13:F17" si="8">$B$10*D13</f>
        <v>2.793773484</v>
      </c>
      <c r="G13" s="70">
        <f>'Neonate &amp; adult model dimesions'!$E$24</f>
        <v>0.0138028169</v>
      </c>
      <c r="H13" s="70">
        <f t="shared" si="3"/>
        <v>0.6984433709</v>
      </c>
      <c r="I13" s="70">
        <f t="shared" si="4"/>
        <v>8</v>
      </c>
      <c r="J13" s="70">
        <f t="shared" si="5"/>
        <v>1</v>
      </c>
      <c r="K13" s="71">
        <f t="shared" si="6"/>
        <v>8</v>
      </c>
      <c r="L13" s="77"/>
      <c r="M13" s="77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</row>
    <row r="14">
      <c r="A14" s="75"/>
      <c r="B14" s="75"/>
      <c r="C14" s="69" t="s">
        <v>55</v>
      </c>
      <c r="D14" s="76">
        <v>6.0</v>
      </c>
      <c r="E14" s="70">
        <f t="shared" si="7"/>
        <v>4.190660225</v>
      </c>
      <c r="F14" s="70">
        <f t="shared" si="8"/>
        <v>4.190660225</v>
      </c>
      <c r="G14" s="70">
        <f>'Neonate &amp; adult model dimesions'!$E$24</f>
        <v>0.0138028169</v>
      </c>
      <c r="H14" s="70">
        <f t="shared" si="3"/>
        <v>1.047665056</v>
      </c>
      <c r="I14" s="70">
        <f t="shared" si="4"/>
        <v>8</v>
      </c>
      <c r="J14" s="70">
        <f t="shared" si="5"/>
        <v>1.5</v>
      </c>
      <c r="K14" s="71">
        <f t="shared" si="6"/>
        <v>8</v>
      </c>
      <c r="L14" s="77"/>
      <c r="M14" s="77"/>
      <c r="N14" s="57"/>
      <c r="O14" s="58"/>
      <c r="P14" s="58"/>
      <c r="Q14" s="58"/>
      <c r="R14" s="58"/>
      <c r="S14" s="58"/>
      <c r="T14" s="58"/>
      <c r="U14" s="59"/>
      <c r="V14" s="59"/>
      <c r="W14" s="59"/>
      <c r="X14" s="60"/>
      <c r="Y14" s="60"/>
      <c r="Z14" s="60"/>
      <c r="AA14" s="60"/>
      <c r="AB14" s="60"/>
      <c r="AC14" s="60"/>
      <c r="AD14" s="60"/>
    </row>
    <row r="15">
      <c r="A15" s="75"/>
      <c r="B15" s="75"/>
      <c r="C15" s="69" t="s">
        <v>56</v>
      </c>
      <c r="D15" s="76">
        <v>8.0</v>
      </c>
      <c r="E15" s="70">
        <f t="shared" si="7"/>
        <v>5.587546967</v>
      </c>
      <c r="F15" s="70">
        <f t="shared" si="8"/>
        <v>5.587546967</v>
      </c>
      <c r="G15" s="70">
        <f>'Neonate &amp; adult model dimesions'!$E$24</f>
        <v>0.0138028169</v>
      </c>
      <c r="H15" s="70">
        <f t="shared" si="3"/>
        <v>1.396886742</v>
      </c>
      <c r="I15" s="70">
        <f t="shared" si="4"/>
        <v>8</v>
      </c>
      <c r="J15" s="70">
        <f t="shared" si="5"/>
        <v>2</v>
      </c>
      <c r="K15" s="71">
        <f t="shared" si="6"/>
        <v>8</v>
      </c>
      <c r="L15" s="77"/>
      <c r="M15" s="77"/>
      <c r="N15" s="57"/>
      <c r="O15" s="58"/>
      <c r="P15" s="58"/>
      <c r="Q15" s="58"/>
      <c r="R15" s="58"/>
      <c r="S15" s="58"/>
      <c r="T15" s="58"/>
      <c r="U15" s="59"/>
      <c r="V15" s="59"/>
      <c r="W15" s="59"/>
      <c r="X15" s="60"/>
      <c r="Y15" s="60"/>
      <c r="Z15" s="60"/>
      <c r="AA15" s="60"/>
      <c r="AB15" s="60"/>
      <c r="AC15" s="60"/>
      <c r="AD15" s="60"/>
    </row>
    <row r="16">
      <c r="A16" s="72"/>
      <c r="B16" s="60"/>
      <c r="C16" s="69" t="s">
        <v>57</v>
      </c>
      <c r="D16" s="76">
        <v>10.0</v>
      </c>
      <c r="E16" s="70">
        <f t="shared" si="7"/>
        <v>6.984433709</v>
      </c>
      <c r="F16" s="70">
        <f t="shared" si="8"/>
        <v>6.984433709</v>
      </c>
      <c r="G16" s="70">
        <f>'Neonate &amp; adult model dimesions'!$E$24</f>
        <v>0.0138028169</v>
      </c>
      <c r="H16" s="70">
        <f t="shared" si="3"/>
        <v>1.746108427</v>
      </c>
      <c r="I16" s="70">
        <f t="shared" si="4"/>
        <v>8</v>
      </c>
      <c r="J16" s="70">
        <f t="shared" si="5"/>
        <v>2.5</v>
      </c>
      <c r="K16" s="71">
        <f t="shared" si="6"/>
        <v>8</v>
      </c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</row>
    <row r="17">
      <c r="A17" s="72"/>
      <c r="B17" s="60"/>
      <c r="C17" s="65" t="s">
        <v>57</v>
      </c>
      <c r="D17" s="78">
        <v>12.0</v>
      </c>
      <c r="E17" s="79">
        <f t="shared" si="7"/>
        <v>8.381320451</v>
      </c>
      <c r="F17" s="79">
        <f t="shared" si="8"/>
        <v>8.381320451</v>
      </c>
      <c r="G17" s="79">
        <f>'Neonate &amp; adult model dimesions'!$E$24</f>
        <v>0.0138028169</v>
      </c>
      <c r="H17" s="79">
        <f t="shared" si="3"/>
        <v>2.095330113</v>
      </c>
      <c r="I17" s="79">
        <f t="shared" si="4"/>
        <v>8</v>
      </c>
      <c r="J17" s="79">
        <f t="shared" si="5"/>
        <v>3</v>
      </c>
      <c r="K17" s="80">
        <f t="shared" si="6"/>
        <v>8</v>
      </c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</row>
    <row r="18">
      <c r="A18" s="72"/>
      <c r="B18" s="60"/>
      <c r="C18" s="60"/>
      <c r="D18" s="60"/>
      <c r="E18" s="60"/>
      <c r="F18" s="60"/>
      <c r="G18" s="60"/>
      <c r="H18" s="64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</row>
    <row r="19">
      <c r="A19" s="72"/>
      <c r="B19" s="60"/>
      <c r="C19" s="60"/>
      <c r="D19" s="60"/>
      <c r="E19" s="60"/>
      <c r="F19" s="60"/>
      <c r="G19" s="60"/>
      <c r="H19" s="64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</row>
    <row r="20">
      <c r="A20" s="72"/>
      <c r="B20" s="60"/>
      <c r="C20" s="60"/>
      <c r="D20" s="60"/>
      <c r="E20" s="60"/>
      <c r="F20" s="60"/>
      <c r="G20" s="60"/>
      <c r="H20" s="64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</row>
    <row r="21">
      <c r="A21" s="72"/>
      <c r="B21" s="60"/>
      <c r="C21" s="60"/>
      <c r="D21" s="60"/>
      <c r="E21" s="60"/>
      <c r="F21" s="60"/>
      <c r="G21" s="60"/>
      <c r="H21" s="64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</row>
    <row r="22">
      <c r="A22" s="72"/>
      <c r="B22" s="60"/>
      <c r="C22" s="60"/>
      <c r="D22" s="60"/>
      <c r="E22" s="60"/>
      <c r="F22" s="60"/>
      <c r="G22" s="60"/>
      <c r="H22" s="64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</row>
    <row r="23">
      <c r="A23" s="72"/>
      <c r="B23" s="60"/>
      <c r="C23" s="60"/>
      <c r="D23" s="60"/>
      <c r="E23" s="60"/>
      <c r="F23" s="60"/>
      <c r="G23" s="60"/>
      <c r="H23" s="64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</row>
    <row r="24">
      <c r="A24" s="72"/>
      <c r="B24" s="60"/>
      <c r="C24" s="60"/>
      <c r="D24" s="60"/>
      <c r="E24" s="60"/>
      <c r="F24" s="60"/>
      <c r="G24" s="60"/>
      <c r="H24" s="64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</row>
    <row r="25">
      <c r="A25" s="72"/>
      <c r="B25" s="60"/>
      <c r="C25" s="60"/>
      <c r="D25" s="60"/>
      <c r="E25" s="60"/>
      <c r="F25" s="60"/>
      <c r="G25" s="60"/>
      <c r="H25" s="64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</row>
    <row r="26">
      <c r="A26" s="72"/>
      <c r="B26" s="60"/>
      <c r="C26" s="60"/>
      <c r="D26" s="60"/>
      <c r="E26" s="60"/>
      <c r="F26" s="60"/>
      <c r="G26" s="60"/>
      <c r="H26" s="64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</row>
    <row r="27">
      <c r="A27" s="72"/>
      <c r="B27" s="60"/>
      <c r="C27" s="60"/>
      <c r="D27" s="60"/>
      <c r="E27" s="60"/>
      <c r="F27" s="60"/>
      <c r="G27" s="60"/>
      <c r="H27" s="64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</row>
    <row r="28">
      <c r="A28" s="64"/>
      <c r="B28" s="64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</row>
    <row r="29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</row>
    <row r="30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</row>
    <row r="31">
      <c r="A31" s="60"/>
      <c r="B31" s="58"/>
      <c r="C31" s="58"/>
      <c r="D31" s="58"/>
      <c r="E31" s="58"/>
      <c r="F31" s="58"/>
      <c r="G31" s="58"/>
      <c r="H31" s="58"/>
      <c r="I31" s="59"/>
      <c r="J31" s="59"/>
      <c r="K31" s="59"/>
      <c r="L31" s="64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</row>
    <row r="32">
      <c r="A32" s="60"/>
      <c r="B32" s="58"/>
      <c r="C32" s="58"/>
      <c r="D32" s="58"/>
      <c r="E32" s="58"/>
      <c r="F32" s="58"/>
      <c r="G32" s="58"/>
      <c r="H32" s="58"/>
      <c r="I32" s="59"/>
      <c r="J32" s="59"/>
      <c r="K32" s="59"/>
      <c r="L32" s="64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</row>
    <row r="33">
      <c r="A33" s="60"/>
      <c r="B33" s="58"/>
      <c r="C33" s="58"/>
      <c r="D33" s="58"/>
      <c r="E33" s="58"/>
      <c r="F33" s="58"/>
      <c r="G33" s="58"/>
      <c r="H33" s="58"/>
      <c r="I33" s="59"/>
      <c r="J33" s="59"/>
      <c r="K33" s="59"/>
      <c r="L33" s="64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</row>
    <row r="34">
      <c r="A34" s="60"/>
      <c r="B34" s="58"/>
      <c r="C34" s="58"/>
      <c r="D34" s="58"/>
      <c r="E34" s="58"/>
      <c r="F34" s="58"/>
      <c r="G34" s="58"/>
      <c r="H34" s="58"/>
      <c r="I34" s="59"/>
      <c r="J34" s="59"/>
      <c r="K34" s="59"/>
      <c r="L34" s="64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</row>
    <row r="35">
      <c r="A35" s="60"/>
      <c r="B35" s="58"/>
      <c r="C35" s="58"/>
      <c r="D35" s="58"/>
      <c r="E35" s="58"/>
      <c r="F35" s="58"/>
      <c r="G35" s="58"/>
      <c r="H35" s="58"/>
      <c r="I35" s="59"/>
      <c r="J35" s="59"/>
      <c r="K35" s="59"/>
      <c r="L35" s="64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</row>
    <row r="36">
      <c r="A36" s="60"/>
      <c r="B36" s="58"/>
      <c r="C36" s="58"/>
      <c r="D36" s="58"/>
      <c r="E36" s="58"/>
      <c r="F36" s="58"/>
      <c r="G36" s="58"/>
      <c r="H36" s="58"/>
      <c r="I36" s="59"/>
      <c r="J36" s="59"/>
      <c r="K36" s="59"/>
      <c r="L36" s="64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</row>
    <row r="37">
      <c r="A37" s="60"/>
      <c r="B37" s="60"/>
      <c r="C37" s="60"/>
      <c r="D37" s="60"/>
      <c r="E37" s="60"/>
      <c r="F37" s="60"/>
      <c r="G37" s="60"/>
      <c r="H37" s="58"/>
      <c r="I37" s="59"/>
      <c r="J37" s="59"/>
      <c r="K37" s="59"/>
      <c r="L37" s="64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</row>
    <row r="38">
      <c r="A38" s="60"/>
      <c r="B38" s="59"/>
      <c r="C38" s="59"/>
      <c r="D38" s="59"/>
      <c r="E38" s="59"/>
      <c r="F38" s="59"/>
      <c r="G38" s="59"/>
      <c r="H38" s="58"/>
      <c r="I38" s="59"/>
      <c r="J38" s="59"/>
      <c r="K38" s="59"/>
      <c r="L38" s="64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</row>
    <row r="39">
      <c r="A39" s="60"/>
      <c r="B39" s="59"/>
      <c r="C39" s="59"/>
      <c r="D39" s="59"/>
      <c r="E39" s="59"/>
      <c r="F39" s="59"/>
      <c r="G39" s="59"/>
      <c r="H39" s="58"/>
      <c r="I39" s="59"/>
      <c r="J39" s="59"/>
      <c r="K39" s="59"/>
      <c r="L39" s="64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</row>
    <row r="40">
      <c r="A40" s="60"/>
      <c r="B40" s="59"/>
      <c r="C40" s="59"/>
      <c r="D40" s="59"/>
      <c r="E40" s="59"/>
      <c r="F40" s="59"/>
      <c r="G40" s="59"/>
      <c r="H40" s="58"/>
      <c r="I40" s="59"/>
      <c r="J40" s="59"/>
      <c r="K40" s="59"/>
      <c r="L40" s="64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</row>
    <row r="41">
      <c r="A41" s="60"/>
      <c r="B41" s="59"/>
      <c r="C41" s="59"/>
      <c r="D41" s="59"/>
      <c r="E41" s="59"/>
      <c r="F41" s="59"/>
      <c r="G41" s="59"/>
      <c r="H41" s="58"/>
      <c r="I41" s="59"/>
      <c r="J41" s="59"/>
      <c r="K41" s="59"/>
      <c r="L41" s="64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</row>
    <row r="42">
      <c r="A42" s="60"/>
      <c r="B42" s="59"/>
      <c r="C42" s="59"/>
      <c r="D42" s="59"/>
      <c r="E42" s="59"/>
      <c r="F42" s="59"/>
      <c r="G42" s="59"/>
      <c r="H42" s="58"/>
      <c r="I42" s="59"/>
      <c r="J42" s="59"/>
      <c r="K42" s="59"/>
      <c r="L42" s="64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</row>
    <row r="43">
      <c r="A43" s="60"/>
      <c r="B43" s="59"/>
      <c r="C43" s="59"/>
      <c r="D43" s="59"/>
      <c r="E43" s="59"/>
      <c r="F43" s="59"/>
      <c r="G43" s="59"/>
      <c r="H43" s="58"/>
      <c r="I43" s="59"/>
      <c r="J43" s="59"/>
      <c r="K43" s="59"/>
      <c r="L43" s="64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</row>
    <row r="44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</row>
    <row r="4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</row>
    <row r="46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</row>
    <row r="47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</row>
    <row r="48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</row>
    <row r="49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</row>
    <row r="50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</row>
    <row r="5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</row>
    <row r="52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</row>
    <row r="53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</row>
    <row r="54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</row>
    <row r="5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</row>
    <row r="56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</row>
    <row r="57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</row>
    <row r="58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</row>
    <row r="59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</row>
    <row r="60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</row>
    <row r="6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  <row r="9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</row>
    <row r="96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</row>
    <row r="97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</row>
    <row r="98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</row>
    <row r="99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</row>
    <row r="100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</row>
    <row r="10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</row>
    <row r="102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</row>
    <row r="103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</row>
    <row r="104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</row>
    <row r="10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</row>
    <row r="106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</row>
    <row r="107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</row>
    <row r="108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</row>
    <row r="109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</row>
    <row r="110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</row>
    <row r="11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</row>
    <row r="112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</row>
    <row r="113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</row>
    <row r="114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</row>
    <row r="11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</row>
    <row r="116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</row>
    <row r="117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</row>
    <row r="118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</row>
    <row r="119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</row>
    <row r="120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</row>
    <row r="12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</row>
    <row r="12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</row>
    <row r="123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</row>
    <row r="124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</row>
    <row r="1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</row>
    <row r="126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</row>
    <row r="127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</row>
    <row r="128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</row>
    <row r="129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</row>
    <row r="130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</row>
    <row r="13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</row>
    <row r="13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</row>
    <row r="133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</row>
    <row r="134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</row>
    <row r="13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</row>
    <row r="136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</row>
    <row r="137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</row>
    <row r="138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</row>
    <row r="139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</row>
    <row r="140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</row>
    <row r="14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</row>
    <row r="14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</row>
    <row r="143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</row>
    <row r="144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</row>
    <row r="14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</row>
    <row r="146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</row>
    <row r="147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</row>
    <row r="148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</row>
    <row r="149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</row>
    <row r="150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</row>
    <row r="15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</row>
    <row r="15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</row>
    <row r="153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</row>
    <row r="154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</row>
    <row r="15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</row>
    <row r="156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</row>
    <row r="157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</row>
    <row r="158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</row>
    <row r="159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</row>
    <row r="160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</row>
    <row r="16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</row>
    <row r="16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</row>
    <row r="163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</row>
    <row r="164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</row>
    <row r="16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</row>
    <row r="166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</row>
    <row r="167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</row>
    <row r="168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</row>
    <row r="169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</row>
    <row r="170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</row>
    <row r="17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</row>
    <row r="17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</row>
    <row r="173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</row>
    <row r="174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</row>
    <row r="17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</row>
    <row r="176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</row>
    <row r="177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</row>
    <row r="178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</row>
    <row r="179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</row>
    <row r="180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</row>
    <row r="18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</row>
    <row r="18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</row>
    <row r="183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</row>
    <row r="184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</row>
    <row r="18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</row>
    <row r="186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</row>
    <row r="187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</row>
    <row r="188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</row>
    <row r="189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</row>
    <row r="190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</row>
    <row r="19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</row>
    <row r="19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</row>
    <row r="193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</row>
    <row r="194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</row>
    <row r="19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</row>
    <row r="196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</row>
    <row r="197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</row>
    <row r="198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</row>
    <row r="199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</row>
    <row r="200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</row>
    <row r="20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</row>
    <row r="20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</row>
    <row r="203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</row>
    <row r="204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</row>
    <row r="20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</row>
    <row r="206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</row>
    <row r="207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</row>
    <row r="208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</row>
    <row r="209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</row>
    <row r="210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</row>
    <row r="21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</row>
    <row r="21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</row>
    <row r="213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</row>
    <row r="214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</row>
    <row r="21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</row>
    <row r="216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</row>
    <row r="217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</row>
    <row r="218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</row>
    <row r="219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</row>
    <row r="220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</row>
    <row r="22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</row>
    <row r="22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</row>
    <row r="223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</row>
    <row r="224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</row>
    <row r="22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</row>
    <row r="226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</row>
    <row r="227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</row>
    <row r="228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</row>
    <row r="229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</row>
    <row r="230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</row>
    <row r="23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</row>
    <row r="23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</row>
    <row r="23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</row>
    <row r="234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</row>
    <row r="23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</row>
    <row r="236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</row>
    <row r="237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</row>
    <row r="238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</row>
    <row r="239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</row>
    <row r="240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</row>
    <row r="24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</row>
    <row r="24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</row>
    <row r="24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</row>
    <row r="244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</row>
    <row r="24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</row>
    <row r="246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</row>
    <row r="247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</row>
    <row r="248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</row>
    <row r="249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</row>
    <row r="250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</row>
    <row r="25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</row>
    <row r="25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</row>
    <row r="25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</row>
    <row r="254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</row>
    <row r="25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</row>
    <row r="256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</row>
    <row r="257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</row>
    <row r="258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</row>
    <row r="259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</row>
    <row r="260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</row>
    <row r="26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</row>
    <row r="26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</row>
    <row r="26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</row>
    <row r="264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</row>
    <row r="26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</row>
    <row r="266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</row>
    <row r="267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</row>
    <row r="268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</row>
    <row r="269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</row>
    <row r="270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</row>
    <row r="27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</row>
    <row r="27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</row>
    <row r="27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</row>
    <row r="274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</row>
    <row r="2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</row>
    <row r="276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</row>
    <row r="277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</row>
    <row r="278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</row>
    <row r="279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</row>
    <row r="280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</row>
    <row r="28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</row>
    <row r="28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</row>
    <row r="28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</row>
    <row r="284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</row>
    <row r="28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</row>
    <row r="286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</row>
    <row r="287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</row>
    <row r="288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</row>
    <row r="289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</row>
    <row r="290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</row>
    <row r="29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</row>
    <row r="29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</row>
    <row r="29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</row>
    <row r="294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</row>
    <row r="29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</row>
    <row r="296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</row>
    <row r="297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</row>
    <row r="298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</row>
    <row r="299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</row>
    <row r="300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</row>
    <row r="30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</row>
    <row r="30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</row>
    <row r="30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</row>
    <row r="304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</row>
    <row r="30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</row>
    <row r="306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</row>
    <row r="307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</row>
    <row r="308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</row>
    <row r="309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</row>
    <row r="310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</row>
    <row r="31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</row>
    <row r="31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</row>
    <row r="31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</row>
    <row r="314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</row>
    <row r="31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</row>
    <row r="316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</row>
    <row r="317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</row>
    <row r="318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</row>
    <row r="319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</row>
    <row r="320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</row>
    <row r="32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</row>
    <row r="32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</row>
    <row r="32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</row>
    <row r="324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</row>
    <row r="32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</row>
    <row r="326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</row>
    <row r="327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</row>
    <row r="328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</row>
    <row r="329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</row>
    <row r="330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</row>
    <row r="33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</row>
    <row r="33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</row>
    <row r="33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</row>
    <row r="334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</row>
    <row r="33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</row>
    <row r="336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</row>
    <row r="337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</row>
    <row r="338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</row>
    <row r="339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</row>
    <row r="340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</row>
    <row r="34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</row>
    <row r="34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</row>
    <row r="34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</row>
    <row r="344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</row>
    <row r="34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</row>
    <row r="346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</row>
    <row r="347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</row>
    <row r="348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</row>
    <row r="349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</row>
    <row r="350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</row>
    <row r="35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</row>
    <row r="35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</row>
    <row r="35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</row>
    <row r="354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</row>
    <row r="35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</row>
    <row r="356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</row>
    <row r="357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</row>
    <row r="358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</row>
    <row r="359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</row>
    <row r="360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</row>
    <row r="36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</row>
    <row r="36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</row>
    <row r="36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</row>
    <row r="364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</row>
    <row r="36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</row>
    <row r="366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</row>
    <row r="367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</row>
    <row r="368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</row>
    <row r="369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</row>
    <row r="370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</row>
    <row r="37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</row>
    <row r="37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</row>
    <row r="37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</row>
    <row r="374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</row>
    <row r="3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</row>
    <row r="376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</row>
    <row r="37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</row>
    <row r="378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</row>
    <row r="379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</row>
    <row r="380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</row>
    <row r="38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</row>
    <row r="38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</row>
    <row r="38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</row>
    <row r="384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</row>
    <row r="38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</row>
    <row r="386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</row>
    <row r="387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</row>
    <row r="388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</row>
    <row r="389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</row>
    <row r="390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</row>
    <row r="39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</row>
    <row r="39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</row>
    <row r="39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</row>
    <row r="394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</row>
    <row r="39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</row>
    <row r="396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</row>
    <row r="397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</row>
    <row r="398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</row>
    <row r="399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</row>
    <row r="400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</row>
    <row r="40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</row>
    <row r="40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</row>
    <row r="40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</row>
    <row r="404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</row>
    <row r="40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</row>
    <row r="406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</row>
    <row r="407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</row>
    <row r="408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</row>
    <row r="409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</row>
    <row r="410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</row>
    <row r="41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</row>
    <row r="41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</row>
    <row r="41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</row>
    <row r="414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</row>
    <row r="41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</row>
    <row r="416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</row>
    <row r="417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</row>
    <row r="418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</row>
    <row r="419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</row>
    <row r="420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</row>
    <row r="42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</row>
    <row r="42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</row>
    <row r="42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</row>
    <row r="424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</row>
    <row r="42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</row>
    <row r="426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</row>
    <row r="427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</row>
    <row r="428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</row>
    <row r="429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</row>
    <row r="430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</row>
    <row r="43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</row>
    <row r="43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</row>
    <row r="43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</row>
    <row r="434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</row>
    <row r="43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</row>
    <row r="436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</row>
    <row r="437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</row>
    <row r="438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</row>
    <row r="439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</row>
    <row r="440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</row>
    <row r="44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</row>
    <row r="44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</row>
    <row r="44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</row>
    <row r="444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</row>
    <row r="44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</row>
    <row r="446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</row>
    <row r="44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</row>
    <row r="448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</row>
    <row r="449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</row>
    <row r="450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</row>
    <row r="45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</row>
    <row r="45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</row>
    <row r="45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</row>
    <row r="454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</row>
    <row r="45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</row>
    <row r="456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</row>
    <row r="457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</row>
    <row r="458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</row>
    <row r="459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</row>
    <row r="460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</row>
    <row r="46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</row>
    <row r="46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</row>
    <row r="46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</row>
    <row r="464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</row>
    <row r="46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</row>
    <row r="466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</row>
    <row r="467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</row>
    <row r="468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</row>
    <row r="469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</row>
    <row r="470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</row>
    <row r="47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</row>
    <row r="47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</row>
    <row r="47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</row>
    <row r="474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</row>
    <row r="4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</row>
    <row r="476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</row>
    <row r="477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</row>
    <row r="478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</row>
    <row r="479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</row>
    <row r="480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</row>
    <row r="48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</row>
    <row r="48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</row>
    <row r="48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</row>
    <row r="484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</row>
    <row r="48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</row>
    <row r="486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</row>
    <row r="487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</row>
    <row r="488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</row>
    <row r="489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</row>
    <row r="490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</row>
    <row r="49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</row>
    <row r="49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</row>
    <row r="49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</row>
    <row r="494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</row>
    <row r="49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</row>
    <row r="496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</row>
    <row r="497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</row>
    <row r="498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</row>
    <row r="499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</row>
    <row r="500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</row>
    <row r="50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</row>
    <row r="50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</row>
    <row r="50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</row>
    <row r="504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</row>
    <row r="50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</row>
    <row r="506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</row>
    <row r="507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</row>
    <row r="508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</row>
    <row r="509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</row>
    <row r="510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</row>
    <row r="51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</row>
    <row r="51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</row>
    <row r="51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</row>
    <row r="514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</row>
    <row r="51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</row>
    <row r="516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</row>
    <row r="517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</row>
    <row r="518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</row>
    <row r="519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</row>
    <row r="520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</row>
    <row r="52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</row>
    <row r="52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</row>
    <row r="52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</row>
    <row r="524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</row>
    <row r="5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</row>
    <row r="526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</row>
    <row r="527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</row>
    <row r="528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</row>
    <row r="529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</row>
    <row r="530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</row>
    <row r="53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</row>
    <row r="53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</row>
    <row r="53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</row>
    <row r="534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</row>
    <row r="53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</row>
    <row r="536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</row>
    <row r="537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</row>
    <row r="538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</row>
    <row r="539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</row>
    <row r="540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</row>
    <row r="54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</row>
    <row r="54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</row>
    <row r="54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</row>
    <row r="544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</row>
    <row r="54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</row>
    <row r="546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</row>
    <row r="547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</row>
    <row r="548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</row>
    <row r="549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</row>
    <row r="550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</row>
    <row r="55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</row>
    <row r="55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</row>
    <row r="55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</row>
    <row r="554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</row>
    <row r="55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</row>
    <row r="556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</row>
    <row r="557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</row>
    <row r="558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</row>
    <row r="559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</row>
    <row r="560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</row>
    <row r="56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</row>
    <row r="56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</row>
    <row r="56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</row>
    <row r="564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</row>
    <row r="56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</row>
    <row r="566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</row>
    <row r="567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</row>
    <row r="568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</row>
    <row r="569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</row>
    <row r="570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</row>
    <row r="57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</row>
    <row r="57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</row>
    <row r="57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</row>
    <row r="574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</row>
    <row r="5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</row>
    <row r="576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</row>
    <row r="577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</row>
    <row r="578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</row>
    <row r="579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</row>
    <row r="580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</row>
    <row r="58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</row>
    <row r="58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</row>
    <row r="58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</row>
    <row r="584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</row>
    <row r="58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</row>
    <row r="586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</row>
    <row r="587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</row>
    <row r="588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</row>
    <row r="589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</row>
    <row r="590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</row>
    <row r="59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</row>
    <row r="59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</row>
    <row r="59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</row>
    <row r="594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</row>
    <row r="59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</row>
    <row r="596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</row>
    <row r="597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</row>
    <row r="598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</row>
    <row r="599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</row>
    <row r="600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</row>
    <row r="60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</row>
    <row r="60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</row>
    <row r="60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</row>
    <row r="604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</row>
    <row r="60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</row>
    <row r="606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</row>
    <row r="607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</row>
    <row r="608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</row>
    <row r="609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</row>
    <row r="610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</row>
    <row r="61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</row>
    <row r="61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</row>
    <row r="61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</row>
    <row r="614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</row>
    <row r="61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</row>
    <row r="616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</row>
    <row r="617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</row>
    <row r="618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</row>
    <row r="619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</row>
    <row r="620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</row>
    <row r="62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</row>
    <row r="62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</row>
    <row r="62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</row>
    <row r="624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</row>
    <row r="6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</row>
    <row r="626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</row>
    <row r="627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</row>
    <row r="628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</row>
    <row r="629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</row>
    <row r="630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</row>
    <row r="63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</row>
    <row r="63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</row>
    <row r="63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</row>
    <row r="634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</row>
    <row r="63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</row>
    <row r="636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</row>
    <row r="637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</row>
    <row r="638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</row>
    <row r="639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</row>
    <row r="640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</row>
    <row r="64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</row>
    <row r="64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</row>
    <row r="64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</row>
    <row r="644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</row>
    <row r="64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</row>
    <row r="646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</row>
    <row r="647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</row>
    <row r="648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</row>
    <row r="649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</row>
    <row r="650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</row>
    <row r="65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</row>
    <row r="65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</row>
    <row r="65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</row>
    <row r="654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</row>
    <row r="65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</row>
    <row r="656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</row>
    <row r="657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</row>
    <row r="658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</row>
    <row r="659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</row>
    <row r="660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</row>
    <row r="66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</row>
    <row r="66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</row>
    <row r="66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</row>
    <row r="664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</row>
    <row r="66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</row>
    <row r="666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</row>
    <row r="667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</row>
    <row r="668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</row>
    <row r="669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</row>
    <row r="670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</row>
    <row r="67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</row>
    <row r="67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</row>
    <row r="67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</row>
    <row r="674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</row>
    <row r="6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</row>
    <row r="676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</row>
    <row r="677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</row>
    <row r="678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</row>
    <row r="679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</row>
    <row r="680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</row>
    <row r="68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</row>
    <row r="68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</row>
    <row r="68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</row>
    <row r="684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</row>
    <row r="68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</row>
    <row r="686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</row>
    <row r="687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</row>
    <row r="688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</row>
    <row r="689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</row>
    <row r="690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</row>
    <row r="69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</row>
    <row r="69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</row>
    <row r="69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</row>
    <row r="694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</row>
    <row r="69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</row>
    <row r="696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</row>
    <row r="697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</row>
    <row r="698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</row>
    <row r="699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</row>
    <row r="700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</row>
    <row r="70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</row>
    <row r="70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</row>
    <row r="70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</row>
    <row r="704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</row>
    <row r="70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</row>
    <row r="706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</row>
    <row r="707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</row>
    <row r="708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</row>
    <row r="709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</row>
    <row r="710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</row>
    <row r="71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</row>
    <row r="71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</row>
    <row r="71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</row>
    <row r="714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</row>
    <row r="71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</row>
    <row r="716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</row>
    <row r="717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</row>
    <row r="718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</row>
    <row r="719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</row>
    <row r="720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</row>
    <row r="72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</row>
    <row r="72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</row>
    <row r="72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</row>
    <row r="724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</row>
    <row r="7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</row>
    <row r="726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</row>
    <row r="727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</row>
    <row r="728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</row>
    <row r="729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</row>
    <row r="730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</row>
    <row r="73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</row>
    <row r="73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</row>
    <row r="73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</row>
    <row r="734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</row>
    <row r="73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</row>
    <row r="736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</row>
    <row r="737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</row>
    <row r="738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</row>
    <row r="739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</row>
    <row r="740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</row>
    <row r="74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</row>
    <row r="74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</row>
    <row r="74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</row>
    <row r="744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</row>
    <row r="74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</row>
    <row r="746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</row>
    <row r="747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</row>
    <row r="748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</row>
    <row r="749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</row>
    <row r="750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</row>
    <row r="75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</row>
    <row r="75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</row>
    <row r="75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</row>
    <row r="754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</row>
    <row r="75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</row>
    <row r="756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</row>
    <row r="757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</row>
    <row r="758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</row>
    <row r="759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</row>
    <row r="760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</row>
    <row r="76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</row>
    <row r="76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</row>
    <row r="76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</row>
    <row r="764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</row>
    <row r="76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</row>
    <row r="766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</row>
    <row r="767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</row>
    <row r="768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</row>
    <row r="769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</row>
    <row r="770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</row>
    <row r="77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</row>
    <row r="77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</row>
    <row r="77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</row>
    <row r="774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</row>
    <row r="7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</row>
    <row r="776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</row>
    <row r="777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</row>
    <row r="778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</row>
    <row r="779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</row>
    <row r="780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</row>
    <row r="78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</row>
    <row r="78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</row>
    <row r="78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</row>
    <row r="784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</row>
    <row r="78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</row>
    <row r="786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</row>
    <row r="787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</row>
    <row r="788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</row>
    <row r="789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</row>
    <row r="790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</row>
    <row r="79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</row>
    <row r="79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</row>
    <row r="79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</row>
    <row r="794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</row>
    <row r="79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</row>
    <row r="796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</row>
    <row r="797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</row>
    <row r="798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</row>
    <row r="799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</row>
    <row r="800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</row>
    <row r="80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</row>
    <row r="80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</row>
    <row r="80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</row>
    <row r="804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</row>
    <row r="80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</row>
    <row r="806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</row>
    <row r="807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</row>
    <row r="808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</row>
    <row r="809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</row>
    <row r="810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</row>
    <row r="81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</row>
    <row r="81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</row>
    <row r="81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</row>
    <row r="814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</row>
    <row r="81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</row>
    <row r="816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</row>
    <row r="817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</row>
    <row r="818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</row>
    <row r="819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</row>
    <row r="820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</row>
    <row r="82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</row>
    <row r="82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</row>
    <row r="82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</row>
    <row r="824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</row>
    <row r="8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</row>
    <row r="826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</row>
    <row r="827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</row>
    <row r="828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</row>
    <row r="829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</row>
    <row r="830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</row>
    <row r="83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</row>
    <row r="83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</row>
    <row r="83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</row>
    <row r="834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</row>
    <row r="83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</row>
    <row r="836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</row>
    <row r="837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</row>
    <row r="838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</row>
    <row r="839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</row>
    <row r="840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</row>
    <row r="84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</row>
    <row r="84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</row>
    <row r="84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</row>
    <row r="844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</row>
    <row r="84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</row>
    <row r="846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</row>
    <row r="847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</row>
    <row r="848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</row>
    <row r="849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</row>
    <row r="850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</row>
    <row r="85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</row>
    <row r="85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</row>
    <row r="85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</row>
    <row r="854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</row>
    <row r="85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</row>
    <row r="856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</row>
    <row r="857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</row>
    <row r="858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</row>
    <row r="859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</row>
    <row r="860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</row>
    <row r="86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</row>
    <row r="86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</row>
    <row r="86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</row>
    <row r="864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</row>
    <row r="86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</row>
    <row r="866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</row>
    <row r="867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</row>
    <row r="868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</row>
    <row r="869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</row>
    <row r="870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</row>
    <row r="87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</row>
    <row r="87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</row>
    <row r="87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</row>
    <row r="874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</row>
    <row r="8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</row>
    <row r="876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</row>
    <row r="877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</row>
    <row r="878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</row>
    <row r="879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</row>
    <row r="880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</row>
    <row r="88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</row>
    <row r="88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</row>
    <row r="88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</row>
    <row r="884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</row>
    <row r="88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</row>
    <row r="886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</row>
    <row r="887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</row>
    <row r="888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</row>
    <row r="889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</row>
    <row r="890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</row>
    <row r="89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</row>
    <row r="89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</row>
    <row r="89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</row>
    <row r="894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</row>
    <row r="89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</row>
    <row r="896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</row>
    <row r="897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</row>
    <row r="898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</row>
    <row r="899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</row>
    <row r="900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</row>
    <row r="90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</row>
    <row r="90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</row>
    <row r="90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</row>
    <row r="904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</row>
    <row r="90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</row>
    <row r="906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</row>
    <row r="907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</row>
    <row r="908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</row>
    <row r="909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</row>
    <row r="910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</row>
    <row r="91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</row>
    <row r="91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</row>
    <row r="91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</row>
    <row r="914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</row>
    <row r="91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</row>
    <row r="916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</row>
    <row r="917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</row>
    <row r="918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</row>
    <row r="919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</row>
    <row r="920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</row>
    <row r="92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</row>
    <row r="92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</row>
    <row r="92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</row>
    <row r="924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</row>
    <row r="9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</row>
    <row r="926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</row>
    <row r="927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</row>
    <row r="928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</row>
    <row r="929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</row>
    <row r="930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</row>
    <row r="93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</row>
    <row r="93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</row>
    <row r="93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</row>
    <row r="934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</row>
    <row r="93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</row>
    <row r="936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</row>
    <row r="937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</row>
    <row r="938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</row>
    <row r="939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</row>
    <row r="940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</row>
    <row r="94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</row>
    <row r="94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</row>
    <row r="94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</row>
    <row r="944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</row>
    <row r="94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</row>
    <row r="946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</row>
    <row r="947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</row>
    <row r="948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</row>
    <row r="949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</row>
    <row r="950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</row>
    <row r="95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</row>
    <row r="95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</row>
    <row r="95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</row>
    <row r="954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</row>
    <row r="95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</row>
    <row r="956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</row>
    <row r="957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</row>
    <row r="958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</row>
    <row r="959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</row>
    <row r="960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</row>
    <row r="96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</row>
    <row r="96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</row>
    <row r="96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</row>
    <row r="964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</row>
    <row r="96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</row>
    <row r="966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</row>
    <row r="967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</row>
    <row r="968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</row>
    <row r="969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</row>
    <row r="970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</row>
    <row r="97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</row>
    <row r="97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</row>
    <row r="97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</row>
    <row r="974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</row>
    <row r="97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</row>
    <row r="976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</row>
    <row r="977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</row>
    <row r="978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</row>
    <row r="979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</row>
    <row r="980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</row>
    <row r="98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</row>
    <row r="98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</row>
    <row r="98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</row>
    <row r="984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</row>
    <row r="98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</row>
    <row r="986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</row>
  </sheetData>
  <mergeCells count="18">
    <mergeCell ref="J2:K2"/>
    <mergeCell ref="L2:M2"/>
    <mergeCell ref="C2:C3"/>
    <mergeCell ref="C10:C11"/>
    <mergeCell ref="D10:D11"/>
    <mergeCell ref="E10:E11"/>
    <mergeCell ref="F10:F11"/>
    <mergeCell ref="G10:G11"/>
    <mergeCell ref="H10:I10"/>
    <mergeCell ref="J10:K10"/>
    <mergeCell ref="L10:M10"/>
    <mergeCell ref="A1:K1"/>
    <mergeCell ref="D2:D3"/>
    <mergeCell ref="E2:E3"/>
    <mergeCell ref="F2:F3"/>
    <mergeCell ref="G2:G3"/>
    <mergeCell ref="H2:I2"/>
    <mergeCell ref="A9:K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1">
        <v>0.0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</row>
    <row r="2">
      <c r="A2" s="83" t="s">
        <v>59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</row>
    <row r="3">
      <c r="A3" s="82"/>
      <c r="B3" s="82" t="s">
        <v>60</v>
      </c>
      <c r="C3" s="82" t="s">
        <v>61</v>
      </c>
      <c r="D3" s="82" t="s">
        <v>62</v>
      </c>
      <c r="E3" s="82" t="s">
        <v>63</v>
      </c>
      <c r="F3" s="82"/>
      <c r="G3" s="82"/>
      <c r="H3" s="82" t="s">
        <v>64</v>
      </c>
      <c r="I3" s="82" t="s">
        <v>65</v>
      </c>
      <c r="J3" s="82" t="s">
        <v>66</v>
      </c>
      <c r="K3" s="82" t="s">
        <v>67</v>
      </c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</row>
    <row r="4">
      <c r="A4" s="82"/>
      <c r="B4" s="82" t="s">
        <v>68</v>
      </c>
      <c r="C4" s="82" t="s">
        <v>69</v>
      </c>
      <c r="D4" s="82" t="s">
        <v>70</v>
      </c>
      <c r="E4" s="82"/>
      <c r="F4" s="82"/>
      <c r="G4" s="82"/>
      <c r="H4" s="82" t="s">
        <v>71</v>
      </c>
      <c r="I4" s="82"/>
      <c r="J4" s="82" t="s">
        <v>72</v>
      </c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</row>
    <row r="5">
      <c r="A5" s="82" t="s">
        <v>73</v>
      </c>
      <c r="B5" s="84">
        <v>9.622087912</v>
      </c>
      <c r="C5" s="85">
        <v>6.506</v>
      </c>
      <c r="D5" s="85">
        <v>6.506</v>
      </c>
      <c r="E5" s="86">
        <v>0.0013803</v>
      </c>
      <c r="F5" s="82"/>
      <c r="G5" s="82"/>
      <c r="H5" s="87">
        <v>1.75288</v>
      </c>
      <c r="I5" s="85">
        <v>0.2694243775</v>
      </c>
      <c r="J5" s="87">
        <v>2.55725</v>
      </c>
      <c r="K5" s="85">
        <v>0.2657687212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</row>
    <row r="6">
      <c r="A6" s="82" t="s">
        <v>74</v>
      </c>
      <c r="B6" s="84">
        <v>4.479978022</v>
      </c>
      <c r="C6" s="85">
        <v>4.277625</v>
      </c>
      <c r="D6" s="85">
        <v>4.277625</v>
      </c>
      <c r="E6" s="87">
        <v>8.1E-4</v>
      </c>
      <c r="F6" s="82"/>
      <c r="G6" s="82"/>
      <c r="H6" s="86">
        <v>1.058125</v>
      </c>
      <c r="I6" s="85">
        <v>0.2473627305</v>
      </c>
      <c r="J6" s="87">
        <v>1.8232</v>
      </c>
      <c r="K6" s="85">
        <v>0.4069662822</v>
      </c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</row>
    <row r="7">
      <c r="A7" s="82"/>
      <c r="B7" s="82"/>
      <c r="C7" s="82"/>
      <c r="D7" s="88" t="s">
        <v>75</v>
      </c>
      <c r="E7" s="87">
        <v>0.00109</v>
      </c>
      <c r="F7" s="82"/>
      <c r="G7" s="82"/>
      <c r="H7" s="88" t="s">
        <v>75</v>
      </c>
      <c r="I7" s="85">
        <v>0.258393554</v>
      </c>
      <c r="J7" s="88" t="s">
        <v>75</v>
      </c>
      <c r="K7" s="85">
        <v>0.3363675017</v>
      </c>
      <c r="L7" s="82"/>
      <c r="M7" s="88"/>
      <c r="N7" s="88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</row>
    <row r="8">
      <c r="A8" s="89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8"/>
      <c r="N8" s="88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</row>
    <row r="9">
      <c r="A9" s="90" t="s">
        <v>76</v>
      </c>
      <c r="B9" s="82"/>
      <c r="C9" s="82"/>
      <c r="D9" s="82"/>
      <c r="E9" s="82"/>
      <c r="F9" s="82"/>
      <c r="G9" s="82"/>
      <c r="H9" s="88" t="s">
        <v>77</v>
      </c>
      <c r="I9" s="82"/>
      <c r="J9" s="82"/>
      <c r="K9" s="82"/>
      <c r="L9" s="82"/>
      <c r="M9" s="88"/>
      <c r="N9" s="88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</row>
    <row r="10">
      <c r="A10" s="82"/>
      <c r="B10" s="91" t="s">
        <v>78</v>
      </c>
      <c r="C10" s="82" t="s">
        <v>79</v>
      </c>
      <c r="D10" s="82" t="s">
        <v>80</v>
      </c>
      <c r="E10" s="82" t="s">
        <v>81</v>
      </c>
      <c r="F10" s="82" t="s">
        <v>82</v>
      </c>
      <c r="G10" s="82" t="s">
        <v>83</v>
      </c>
      <c r="H10" s="82" t="s">
        <v>84</v>
      </c>
      <c r="I10" s="82" t="s">
        <v>71</v>
      </c>
      <c r="J10" s="82" t="s">
        <v>51</v>
      </c>
      <c r="K10" s="82" t="s">
        <v>72</v>
      </c>
      <c r="L10" s="82" t="s">
        <v>51</v>
      </c>
      <c r="M10" s="88"/>
      <c r="N10" s="88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</row>
    <row r="11">
      <c r="A11" s="92" t="s">
        <v>8</v>
      </c>
      <c r="B11" s="93">
        <f>E5</f>
        <v>0.0013803</v>
      </c>
      <c r="C11" s="93">
        <f t="shared" ref="C11:C16" si="2">$B$5*1</f>
        <v>9.622087912</v>
      </c>
      <c r="D11" s="93">
        <f t="shared" ref="D11:D16" si="3">$C$5*1</f>
        <v>6.506</v>
      </c>
      <c r="E11" s="93">
        <f t="shared" ref="E11:E16" si="4">$D$5*1</f>
        <v>6.506</v>
      </c>
      <c r="F11" s="93">
        <f t="shared" ref="F11:H11" si="1">C11-$E$5</f>
        <v>9.620707612</v>
      </c>
      <c r="G11" s="93">
        <f t="shared" si="1"/>
        <v>6.5046197</v>
      </c>
      <c r="H11" s="93">
        <f t="shared" si="1"/>
        <v>6.5046197</v>
      </c>
      <c r="I11" s="93">
        <f>H5</f>
        <v>1.75288</v>
      </c>
      <c r="J11" s="94">
        <f t="shared" ref="J11:J16" si="5">D11/(I11/2)</f>
        <v>7.423212085</v>
      </c>
      <c r="K11" s="94">
        <f>J5</f>
        <v>2.55725</v>
      </c>
      <c r="L11" s="94">
        <f t="shared" ref="L11:L16" si="6">C11/(K11/2)</f>
        <v>7.525340043</v>
      </c>
      <c r="M11" s="88"/>
      <c r="N11" s="88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</row>
    <row r="12">
      <c r="A12" s="95" t="s">
        <v>85</v>
      </c>
      <c r="B12" s="96">
        <f>B15*0.25</f>
        <v>0.00345075</v>
      </c>
      <c r="C12" s="97">
        <f t="shared" si="2"/>
        <v>9.622087912</v>
      </c>
      <c r="D12" s="97">
        <f t="shared" si="3"/>
        <v>6.506</v>
      </c>
      <c r="E12" s="97">
        <f t="shared" si="4"/>
        <v>6.506</v>
      </c>
      <c r="F12" s="97">
        <f t="shared" ref="F12:F16" si="7">C12-B12</f>
        <v>9.618637162</v>
      </c>
      <c r="G12" s="97">
        <f t="shared" ref="G12:G16" si="8">D12-B12</f>
        <v>6.50254925</v>
      </c>
      <c r="H12" s="97">
        <f t="shared" ref="H12:H16" si="9">E12-B12</f>
        <v>6.50254925</v>
      </c>
      <c r="I12" s="97">
        <f t="shared" ref="I12:I16" si="10">$H$5</f>
        <v>1.75288</v>
      </c>
      <c r="J12" s="98">
        <f t="shared" si="5"/>
        <v>7.423212085</v>
      </c>
      <c r="K12" s="98">
        <f t="shared" ref="K12:K16" si="11">$J$5</f>
        <v>2.55725</v>
      </c>
      <c r="L12" s="98">
        <f t="shared" si="6"/>
        <v>7.525340043</v>
      </c>
      <c r="M12" s="88"/>
      <c r="N12" s="88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</row>
    <row r="13">
      <c r="A13" s="95" t="s">
        <v>86</v>
      </c>
      <c r="B13" s="96">
        <f>B15*0.5</f>
        <v>0.0069015</v>
      </c>
      <c r="C13" s="97">
        <f t="shared" si="2"/>
        <v>9.622087912</v>
      </c>
      <c r="D13" s="97">
        <f t="shared" si="3"/>
        <v>6.506</v>
      </c>
      <c r="E13" s="97">
        <f t="shared" si="4"/>
        <v>6.506</v>
      </c>
      <c r="F13" s="97">
        <f t="shared" si="7"/>
        <v>9.615186412</v>
      </c>
      <c r="G13" s="97">
        <f t="shared" si="8"/>
        <v>6.4990985</v>
      </c>
      <c r="H13" s="97">
        <f t="shared" si="9"/>
        <v>6.4990985</v>
      </c>
      <c r="I13" s="97">
        <f t="shared" si="10"/>
        <v>1.75288</v>
      </c>
      <c r="J13" s="98">
        <f t="shared" si="5"/>
        <v>7.423212085</v>
      </c>
      <c r="K13" s="98">
        <f t="shared" si="11"/>
        <v>2.55725</v>
      </c>
      <c r="L13" s="98">
        <f t="shared" si="6"/>
        <v>7.525340043</v>
      </c>
      <c r="M13" s="88"/>
      <c r="N13" s="88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</row>
    <row r="14">
      <c r="A14" s="95" t="s">
        <v>87</v>
      </c>
      <c r="B14" s="96">
        <f>B15*0.75</f>
        <v>0.01035225</v>
      </c>
      <c r="C14" s="97">
        <f t="shared" si="2"/>
        <v>9.622087912</v>
      </c>
      <c r="D14" s="97">
        <f t="shared" si="3"/>
        <v>6.506</v>
      </c>
      <c r="E14" s="97">
        <f t="shared" si="4"/>
        <v>6.506</v>
      </c>
      <c r="F14" s="97">
        <f t="shared" si="7"/>
        <v>9.611735662</v>
      </c>
      <c r="G14" s="97">
        <f t="shared" si="8"/>
        <v>6.49564775</v>
      </c>
      <c r="H14" s="97">
        <f t="shared" si="9"/>
        <v>6.49564775</v>
      </c>
      <c r="I14" s="97">
        <f t="shared" si="10"/>
        <v>1.75288</v>
      </c>
      <c r="J14" s="98">
        <f t="shared" si="5"/>
        <v>7.423212085</v>
      </c>
      <c r="K14" s="98">
        <f t="shared" si="11"/>
        <v>2.55725</v>
      </c>
      <c r="L14" s="98">
        <f t="shared" si="6"/>
        <v>7.525340043</v>
      </c>
      <c r="M14" s="88"/>
      <c r="N14" s="88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</row>
    <row r="15">
      <c r="A15" s="95" t="s">
        <v>88</v>
      </c>
      <c r="B15" s="96">
        <f>E5*10</f>
        <v>0.013803</v>
      </c>
      <c r="C15" s="97">
        <f t="shared" si="2"/>
        <v>9.622087912</v>
      </c>
      <c r="D15" s="97">
        <f t="shared" si="3"/>
        <v>6.506</v>
      </c>
      <c r="E15" s="97">
        <f t="shared" si="4"/>
        <v>6.506</v>
      </c>
      <c r="F15" s="97">
        <f t="shared" si="7"/>
        <v>9.608284912</v>
      </c>
      <c r="G15" s="97">
        <f t="shared" si="8"/>
        <v>6.492197</v>
      </c>
      <c r="H15" s="97">
        <f t="shared" si="9"/>
        <v>6.492197</v>
      </c>
      <c r="I15" s="97">
        <f t="shared" si="10"/>
        <v>1.75288</v>
      </c>
      <c r="J15" s="98">
        <f t="shared" si="5"/>
        <v>7.423212085</v>
      </c>
      <c r="K15" s="98">
        <f t="shared" si="11"/>
        <v>2.55725</v>
      </c>
      <c r="L15" s="98">
        <f t="shared" si="6"/>
        <v>7.525340043</v>
      </c>
      <c r="M15" s="88"/>
      <c r="N15" s="88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</row>
    <row r="16">
      <c r="A16" s="95" t="s">
        <v>89</v>
      </c>
      <c r="B16" s="96">
        <f>$E$5*50</f>
        <v>0.069015</v>
      </c>
      <c r="C16" s="97">
        <f t="shared" si="2"/>
        <v>9.622087912</v>
      </c>
      <c r="D16" s="97">
        <f t="shared" si="3"/>
        <v>6.506</v>
      </c>
      <c r="E16" s="97">
        <f t="shared" si="4"/>
        <v>6.506</v>
      </c>
      <c r="F16" s="97">
        <f t="shared" si="7"/>
        <v>9.553072912</v>
      </c>
      <c r="G16" s="97">
        <f t="shared" si="8"/>
        <v>6.436985</v>
      </c>
      <c r="H16" s="97">
        <f t="shared" si="9"/>
        <v>6.436985</v>
      </c>
      <c r="I16" s="97">
        <f t="shared" si="10"/>
        <v>1.75288</v>
      </c>
      <c r="J16" s="98">
        <f t="shared" si="5"/>
        <v>7.423212085</v>
      </c>
      <c r="K16" s="98">
        <f t="shared" si="11"/>
        <v>2.55725</v>
      </c>
      <c r="L16" s="98">
        <f t="shared" si="6"/>
        <v>7.525340043</v>
      </c>
      <c r="M16" s="88"/>
      <c r="N16" s="88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</row>
    <row r="17">
      <c r="A17" s="89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8"/>
      <c r="N17" s="88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</row>
    <row r="18">
      <c r="A18" s="89" t="s">
        <v>90</v>
      </c>
      <c r="B18" s="82"/>
      <c r="C18" s="82"/>
      <c r="D18" s="82"/>
      <c r="E18" s="82"/>
      <c r="F18" s="82"/>
      <c r="G18" s="82"/>
      <c r="H18" s="88"/>
      <c r="I18" s="82"/>
      <c r="J18" s="82"/>
      <c r="K18" s="82"/>
      <c r="L18" s="82"/>
      <c r="X18" s="82"/>
      <c r="Y18" s="82"/>
      <c r="Z18" s="82"/>
      <c r="AA18" s="82"/>
      <c r="AB18" s="82"/>
      <c r="AC18" s="82"/>
      <c r="AD18" s="82"/>
    </row>
    <row r="19">
      <c r="A19" s="82"/>
      <c r="B19" s="81"/>
      <c r="C19" s="82"/>
      <c r="D19" s="82"/>
      <c r="E19" s="82"/>
      <c r="F19" s="82"/>
      <c r="G19" s="82"/>
      <c r="H19" s="82"/>
      <c r="I19" s="82"/>
      <c r="J19" s="82"/>
      <c r="K19" s="82"/>
      <c r="L19" s="99"/>
      <c r="X19" s="82"/>
      <c r="Y19" s="82"/>
      <c r="Z19" s="82"/>
      <c r="AA19" s="82"/>
      <c r="AB19" s="82"/>
      <c r="AC19" s="82"/>
      <c r="AD19" s="82"/>
    </row>
    <row r="20">
      <c r="A20" s="100" t="s">
        <v>91</v>
      </c>
      <c r="B20" s="101">
        <f>C5/B5</f>
        <v>0.676152625</v>
      </c>
      <c r="C20" s="102" t="s">
        <v>77</v>
      </c>
      <c r="D20" s="102" t="s">
        <v>92</v>
      </c>
      <c r="E20" s="103"/>
      <c r="F20" s="103"/>
      <c r="G20" s="103"/>
      <c r="H20" s="103"/>
      <c r="I20" s="103"/>
      <c r="J20" s="103"/>
      <c r="K20" s="104"/>
      <c r="L20" s="99" t="s">
        <v>93</v>
      </c>
      <c r="X20" s="82"/>
      <c r="Y20" s="82"/>
      <c r="Z20" s="82"/>
      <c r="AA20" s="82"/>
      <c r="AB20" s="82"/>
      <c r="AC20" s="82"/>
      <c r="AD20" s="82"/>
    </row>
    <row r="21">
      <c r="A21" s="105"/>
      <c r="B21" s="82" t="s">
        <v>60</v>
      </c>
      <c r="C21" s="82" t="s">
        <v>61</v>
      </c>
      <c r="D21" s="82" t="s">
        <v>62</v>
      </c>
      <c r="E21" s="82"/>
      <c r="F21" s="82"/>
      <c r="G21" s="82"/>
      <c r="H21" s="83" t="s">
        <v>94</v>
      </c>
      <c r="I21" s="82"/>
      <c r="J21" s="83" t="s">
        <v>95</v>
      </c>
      <c r="K21" s="106"/>
      <c r="M21" s="107" t="s">
        <v>96</v>
      </c>
      <c r="N21" s="108"/>
      <c r="O21" s="108"/>
      <c r="P21" s="108"/>
      <c r="Q21" s="108"/>
      <c r="R21" s="108"/>
      <c r="S21" s="108"/>
      <c r="T21" s="108"/>
      <c r="U21" s="108"/>
      <c r="V21" s="108"/>
      <c r="W21" s="109"/>
      <c r="X21" s="82"/>
      <c r="Y21" s="82"/>
      <c r="Z21" s="82"/>
      <c r="AA21" s="82"/>
      <c r="AB21" s="82"/>
      <c r="AC21" s="82"/>
      <c r="AD21" s="82"/>
    </row>
    <row r="22">
      <c r="A22" s="105"/>
      <c r="B22" s="82" t="s">
        <v>79</v>
      </c>
      <c r="C22" s="82" t="s">
        <v>80</v>
      </c>
      <c r="D22" s="82" t="s">
        <v>81</v>
      </c>
      <c r="E22" s="82" t="s">
        <v>82</v>
      </c>
      <c r="F22" s="82" t="s">
        <v>83</v>
      </c>
      <c r="G22" s="82" t="s">
        <v>84</v>
      </c>
      <c r="H22" s="82" t="s">
        <v>71</v>
      </c>
      <c r="I22" s="82" t="s">
        <v>51</v>
      </c>
      <c r="J22" s="82" t="s">
        <v>72</v>
      </c>
      <c r="K22" s="106" t="s">
        <v>51</v>
      </c>
      <c r="M22" s="110"/>
      <c r="W22" s="111"/>
      <c r="X22" s="82"/>
      <c r="Y22" s="82"/>
      <c r="Z22" s="82"/>
      <c r="AA22" s="82"/>
      <c r="AB22" s="82"/>
      <c r="AC22" s="82"/>
      <c r="AD22" s="82"/>
    </row>
    <row r="23">
      <c r="A23" s="112" t="s">
        <v>53</v>
      </c>
      <c r="B23" s="113">
        <v>21.0</v>
      </c>
      <c r="C23" s="114">
        <f t="shared" ref="C23:C28" si="13">B23*$B$20</f>
        <v>14.19920513</v>
      </c>
      <c r="D23" s="114">
        <f t="shared" ref="D23:D28" si="14">B23*$B$20</f>
        <v>14.19920513</v>
      </c>
      <c r="E23" s="114">
        <f t="shared" ref="E23:G23" si="12">B23-$E$7</f>
        <v>20.99891</v>
      </c>
      <c r="F23" s="114">
        <f t="shared" si="12"/>
        <v>14.19811513</v>
      </c>
      <c r="G23" s="114">
        <f t="shared" si="12"/>
        <v>14.19811513</v>
      </c>
      <c r="H23" s="114">
        <f t="shared" ref="H23:H38" si="16">D23*(1/4)</f>
        <v>3.549801281</v>
      </c>
      <c r="I23" s="115">
        <f t="shared" ref="I23:I38" si="17">C23/(H23/2)</f>
        <v>8</v>
      </c>
      <c r="J23" s="115">
        <f t="shared" ref="J23:J38" si="18">B23*(1/4)</f>
        <v>5.25</v>
      </c>
      <c r="K23" s="116">
        <f t="shared" ref="K23:K38" si="19">B23/(J23/2)</f>
        <v>8</v>
      </c>
      <c r="M23" s="117" t="s">
        <v>78</v>
      </c>
      <c r="N23" s="88">
        <f>B15</f>
        <v>0.013803</v>
      </c>
      <c r="O23" s="88" t="s">
        <v>77</v>
      </c>
      <c r="P23" s="88"/>
      <c r="Q23" s="82"/>
      <c r="R23" s="82"/>
      <c r="S23" s="82"/>
      <c r="T23" s="82"/>
      <c r="U23" s="82"/>
      <c r="V23" s="82"/>
      <c r="W23" s="106"/>
      <c r="X23" s="82"/>
      <c r="Y23" s="82"/>
      <c r="Z23" s="82"/>
      <c r="AA23" s="82"/>
      <c r="AB23" s="82"/>
      <c r="AC23" s="82"/>
      <c r="AD23" s="82"/>
    </row>
    <row r="24">
      <c r="A24" s="112" t="s">
        <v>54</v>
      </c>
      <c r="B24" s="113">
        <v>18.0</v>
      </c>
      <c r="C24" s="114">
        <f t="shared" si="13"/>
        <v>12.17074725</v>
      </c>
      <c r="D24" s="114">
        <f t="shared" si="14"/>
        <v>12.17074725</v>
      </c>
      <c r="E24" s="114">
        <f t="shared" ref="E24:G24" si="15">B24-$E$7</f>
        <v>17.99891</v>
      </c>
      <c r="F24" s="114">
        <f t="shared" si="15"/>
        <v>12.16965725</v>
      </c>
      <c r="G24" s="114">
        <f t="shared" si="15"/>
        <v>12.16965725</v>
      </c>
      <c r="H24" s="114">
        <f t="shared" si="16"/>
        <v>3.042686813</v>
      </c>
      <c r="I24" s="115">
        <f t="shared" si="17"/>
        <v>8</v>
      </c>
      <c r="J24" s="115">
        <f t="shared" si="18"/>
        <v>4.5</v>
      </c>
      <c r="K24" s="116">
        <f t="shared" si="19"/>
        <v>8</v>
      </c>
      <c r="M24" s="117" t="s">
        <v>97</v>
      </c>
      <c r="N24" s="81"/>
      <c r="O24" s="82"/>
      <c r="P24" s="82"/>
      <c r="Q24" s="82"/>
      <c r="R24" s="82"/>
      <c r="S24" s="82"/>
      <c r="T24" s="82"/>
      <c r="U24" s="82"/>
      <c r="V24" s="82"/>
      <c r="W24" s="106"/>
      <c r="X24" s="82"/>
      <c r="Y24" s="82"/>
      <c r="Z24" s="82"/>
      <c r="AA24" s="82"/>
      <c r="AB24" s="82"/>
      <c r="AC24" s="82"/>
      <c r="AD24" s="82"/>
    </row>
    <row r="25">
      <c r="A25" s="112" t="s">
        <v>55</v>
      </c>
      <c r="B25" s="113">
        <v>15.0</v>
      </c>
      <c r="C25" s="114">
        <f t="shared" si="13"/>
        <v>10.14228938</v>
      </c>
      <c r="D25" s="114">
        <f t="shared" si="14"/>
        <v>10.14228938</v>
      </c>
      <c r="E25" s="114">
        <f t="shared" ref="E25:G25" si="20">B25-$E$7</f>
        <v>14.99891</v>
      </c>
      <c r="F25" s="114">
        <f t="shared" si="20"/>
        <v>10.14119938</v>
      </c>
      <c r="G25" s="114">
        <f t="shared" si="20"/>
        <v>10.14119938</v>
      </c>
      <c r="H25" s="114">
        <f t="shared" si="16"/>
        <v>2.535572344</v>
      </c>
      <c r="I25" s="115">
        <f t="shared" si="17"/>
        <v>8</v>
      </c>
      <c r="J25" s="115">
        <f t="shared" si="18"/>
        <v>3.75</v>
      </c>
      <c r="K25" s="116">
        <f t="shared" si="19"/>
        <v>8</v>
      </c>
      <c r="M25" s="105"/>
      <c r="N25" s="82" t="s">
        <v>60</v>
      </c>
      <c r="O25" s="82" t="s">
        <v>61</v>
      </c>
      <c r="P25" s="82" t="s">
        <v>62</v>
      </c>
      <c r="Q25" s="82"/>
      <c r="R25" s="82"/>
      <c r="S25" s="82"/>
      <c r="T25" s="83" t="s">
        <v>94</v>
      </c>
      <c r="U25" s="82"/>
      <c r="V25" s="83" t="s">
        <v>95</v>
      </c>
      <c r="W25" s="106"/>
      <c r="X25" s="82"/>
      <c r="Y25" s="82"/>
      <c r="Z25" s="82"/>
      <c r="AA25" s="82"/>
      <c r="AB25" s="82"/>
      <c r="AC25" s="82"/>
      <c r="AD25" s="82"/>
    </row>
    <row r="26">
      <c r="A26" s="112" t="s">
        <v>56</v>
      </c>
      <c r="B26" s="113">
        <v>12.0</v>
      </c>
      <c r="C26" s="114">
        <f t="shared" si="13"/>
        <v>8.1138315</v>
      </c>
      <c r="D26" s="114">
        <f t="shared" si="14"/>
        <v>8.1138315</v>
      </c>
      <c r="E26" s="114">
        <f t="shared" ref="E26:G26" si="21">B26-$E$7</f>
        <v>11.99891</v>
      </c>
      <c r="F26" s="114">
        <f t="shared" si="21"/>
        <v>8.1127415</v>
      </c>
      <c r="G26" s="114">
        <f t="shared" si="21"/>
        <v>8.1127415</v>
      </c>
      <c r="H26" s="114">
        <f t="shared" si="16"/>
        <v>2.028457875</v>
      </c>
      <c r="I26" s="115">
        <f t="shared" si="17"/>
        <v>8</v>
      </c>
      <c r="J26" s="115">
        <f t="shared" si="18"/>
        <v>3</v>
      </c>
      <c r="K26" s="116">
        <f t="shared" si="19"/>
        <v>8</v>
      </c>
      <c r="M26" s="105"/>
      <c r="N26" s="82" t="s">
        <v>79</v>
      </c>
      <c r="O26" s="82" t="s">
        <v>80</v>
      </c>
      <c r="P26" s="82" t="s">
        <v>81</v>
      </c>
      <c r="Q26" s="82" t="s">
        <v>82</v>
      </c>
      <c r="R26" s="82" t="s">
        <v>83</v>
      </c>
      <c r="S26" s="82" t="s">
        <v>84</v>
      </c>
      <c r="T26" s="82" t="s">
        <v>71</v>
      </c>
      <c r="U26" s="82" t="s">
        <v>51</v>
      </c>
      <c r="V26" s="82" t="s">
        <v>72</v>
      </c>
      <c r="W26" s="106" t="s">
        <v>51</v>
      </c>
      <c r="X26" s="82"/>
      <c r="Y26" s="82"/>
      <c r="Z26" s="82"/>
      <c r="AA26" s="82"/>
      <c r="AB26" s="82"/>
      <c r="AC26" s="82"/>
      <c r="AD26" s="82"/>
    </row>
    <row r="27">
      <c r="A27" s="105" t="s">
        <v>57</v>
      </c>
      <c r="B27" s="97">
        <v>11.0</v>
      </c>
      <c r="C27" s="97">
        <f t="shared" si="13"/>
        <v>7.437678875</v>
      </c>
      <c r="D27" s="97">
        <f t="shared" si="14"/>
        <v>7.437678875</v>
      </c>
      <c r="E27" s="97">
        <f t="shared" ref="E27:G27" si="22">B27-$E$7</f>
        <v>10.99891</v>
      </c>
      <c r="F27" s="97">
        <f t="shared" si="22"/>
        <v>7.436588875</v>
      </c>
      <c r="G27" s="97">
        <f t="shared" si="22"/>
        <v>7.436588875</v>
      </c>
      <c r="H27" s="97">
        <f t="shared" si="16"/>
        <v>1.859419719</v>
      </c>
      <c r="I27" s="118">
        <f t="shared" si="17"/>
        <v>8</v>
      </c>
      <c r="J27" s="118">
        <f t="shared" si="18"/>
        <v>2.75</v>
      </c>
      <c r="K27" s="119">
        <f t="shared" si="19"/>
        <v>8</v>
      </c>
      <c r="M27" s="105" t="s">
        <v>53</v>
      </c>
      <c r="N27" s="84">
        <v>20.0</v>
      </c>
      <c r="O27" s="97">
        <f t="shared" ref="O27:O32" si="25">$B$20*N27</f>
        <v>13.5230525</v>
      </c>
      <c r="P27" s="97">
        <f t="shared" ref="P27:P32" si="26">$B$20*N27</f>
        <v>13.5230525</v>
      </c>
      <c r="Q27" s="97">
        <f t="shared" ref="Q27:R27" si="23">N27-$B$20</f>
        <v>19.32384737</v>
      </c>
      <c r="R27" s="97">
        <f t="shared" si="23"/>
        <v>12.84689988</v>
      </c>
      <c r="S27" s="97">
        <f t="shared" ref="S27:S32" si="28">O27-$B$20</f>
        <v>12.84689988</v>
      </c>
      <c r="T27" s="97">
        <f t="shared" ref="T27:T38" si="29">P27*(1/4)</f>
        <v>3.380763125</v>
      </c>
      <c r="U27" s="118">
        <f t="shared" ref="U27:U38" si="30">O27/(T27/2)</f>
        <v>8</v>
      </c>
      <c r="V27" s="118">
        <f t="shared" ref="V27:V38" si="31">N27*(1/4)</f>
        <v>5</v>
      </c>
      <c r="W27" s="119">
        <f t="shared" ref="W27:W38" si="32">N27/(V27/2)</f>
        <v>8</v>
      </c>
      <c r="X27" s="82"/>
      <c r="Y27" s="82"/>
      <c r="Z27" s="82"/>
      <c r="AA27" s="82"/>
      <c r="AB27" s="82"/>
      <c r="AC27" s="82"/>
      <c r="AD27" s="82"/>
    </row>
    <row r="28">
      <c r="A28" s="117" t="s">
        <v>98</v>
      </c>
      <c r="B28" s="97">
        <v>10.0</v>
      </c>
      <c r="C28" s="97">
        <f t="shared" si="13"/>
        <v>6.76152625</v>
      </c>
      <c r="D28" s="97">
        <f t="shared" si="14"/>
        <v>6.76152625</v>
      </c>
      <c r="E28" s="97">
        <f t="shared" ref="E28:G28" si="24">B28-$E$7</f>
        <v>9.99891</v>
      </c>
      <c r="F28" s="97">
        <f t="shared" si="24"/>
        <v>6.76043625</v>
      </c>
      <c r="G28" s="97">
        <f t="shared" si="24"/>
        <v>6.76043625</v>
      </c>
      <c r="H28" s="97">
        <f t="shared" si="16"/>
        <v>1.690381563</v>
      </c>
      <c r="I28" s="118">
        <f t="shared" si="17"/>
        <v>8</v>
      </c>
      <c r="J28" s="118">
        <f t="shared" si="18"/>
        <v>2.5</v>
      </c>
      <c r="K28" s="119">
        <f t="shared" si="19"/>
        <v>8</v>
      </c>
      <c r="M28" s="105" t="s">
        <v>54</v>
      </c>
      <c r="N28" s="84">
        <v>18.0</v>
      </c>
      <c r="O28" s="97">
        <f t="shared" si="25"/>
        <v>12.17074725</v>
      </c>
      <c r="P28" s="97">
        <f t="shared" si="26"/>
        <v>12.17074725</v>
      </c>
      <c r="Q28" s="97">
        <f t="shared" ref="Q28:R28" si="27">N28-$B$20</f>
        <v>17.32384737</v>
      </c>
      <c r="R28" s="97">
        <f t="shared" si="27"/>
        <v>11.49459463</v>
      </c>
      <c r="S28" s="97">
        <f t="shared" si="28"/>
        <v>11.49459463</v>
      </c>
      <c r="T28" s="97">
        <f t="shared" si="29"/>
        <v>3.042686813</v>
      </c>
      <c r="U28" s="118">
        <f t="shared" si="30"/>
        <v>8</v>
      </c>
      <c r="V28" s="118">
        <f t="shared" si="31"/>
        <v>4.5</v>
      </c>
      <c r="W28" s="119">
        <f t="shared" si="32"/>
        <v>8</v>
      </c>
      <c r="X28" s="82"/>
      <c r="Y28" s="82"/>
      <c r="Z28" s="82"/>
      <c r="AA28" s="82"/>
      <c r="AB28" s="82"/>
      <c r="AC28" s="82"/>
      <c r="AD28" s="82"/>
    </row>
    <row r="29">
      <c r="A29" s="120" t="s">
        <v>8</v>
      </c>
      <c r="B29" s="93">
        <f>$B$5*1</f>
        <v>9.622087912</v>
      </c>
      <c r="C29" s="93">
        <f>$C$5*1</f>
        <v>6.506</v>
      </c>
      <c r="D29" s="93">
        <f>$D$5*1</f>
        <v>6.506</v>
      </c>
      <c r="E29" s="93">
        <f t="shared" ref="E29:G29" si="33">B29-$E$7</f>
        <v>9.620997912</v>
      </c>
      <c r="F29" s="93">
        <f t="shared" si="33"/>
        <v>6.50491</v>
      </c>
      <c r="G29" s="93">
        <f t="shared" si="33"/>
        <v>6.50491</v>
      </c>
      <c r="H29" s="93">
        <f t="shared" si="16"/>
        <v>1.6265</v>
      </c>
      <c r="I29" s="121">
        <f t="shared" si="17"/>
        <v>8</v>
      </c>
      <c r="J29" s="121">
        <f t="shared" si="18"/>
        <v>2.405521978</v>
      </c>
      <c r="K29" s="122">
        <f t="shared" si="19"/>
        <v>8</v>
      </c>
      <c r="M29" s="105" t="s">
        <v>55</v>
      </c>
      <c r="N29" s="84">
        <v>16.0</v>
      </c>
      <c r="O29" s="97">
        <f t="shared" si="25"/>
        <v>10.818442</v>
      </c>
      <c r="P29" s="97">
        <f t="shared" si="26"/>
        <v>10.818442</v>
      </c>
      <c r="Q29" s="97">
        <f t="shared" ref="Q29:R29" si="34">N29-$B$20</f>
        <v>15.32384737</v>
      </c>
      <c r="R29" s="97">
        <f t="shared" si="34"/>
        <v>10.14228938</v>
      </c>
      <c r="S29" s="97">
        <f t="shared" si="28"/>
        <v>10.14228938</v>
      </c>
      <c r="T29" s="97">
        <f t="shared" si="29"/>
        <v>2.7046105</v>
      </c>
      <c r="U29" s="118">
        <f t="shared" si="30"/>
        <v>8</v>
      </c>
      <c r="V29" s="118">
        <f t="shared" si="31"/>
        <v>4</v>
      </c>
      <c r="W29" s="119">
        <f t="shared" si="32"/>
        <v>8</v>
      </c>
      <c r="X29" s="82"/>
      <c r="Y29" s="82"/>
      <c r="Z29" s="82"/>
      <c r="AA29" s="82"/>
      <c r="AB29" s="82"/>
      <c r="AC29" s="82"/>
      <c r="AD29" s="82"/>
    </row>
    <row r="30">
      <c r="A30" s="112" t="s">
        <v>99</v>
      </c>
      <c r="B30" s="114">
        <v>9.0</v>
      </c>
      <c r="C30" s="114">
        <f t="shared" ref="C30:C34" si="37">B30*$B$20</f>
        <v>6.085373625</v>
      </c>
      <c r="D30" s="114">
        <f t="shared" ref="D30:D34" si="38">B30*$B$20</f>
        <v>6.085373625</v>
      </c>
      <c r="E30" s="114">
        <f t="shared" ref="E30:G30" si="35">B30-$E$7</f>
        <v>8.99891</v>
      </c>
      <c r="F30" s="114">
        <f t="shared" si="35"/>
        <v>6.084283625</v>
      </c>
      <c r="G30" s="114">
        <f t="shared" si="35"/>
        <v>6.084283625</v>
      </c>
      <c r="H30" s="114">
        <f t="shared" si="16"/>
        <v>1.521343406</v>
      </c>
      <c r="I30" s="115">
        <f t="shared" si="17"/>
        <v>8</v>
      </c>
      <c r="J30" s="115">
        <f t="shared" si="18"/>
        <v>2.25</v>
      </c>
      <c r="K30" s="116">
        <f t="shared" si="19"/>
        <v>8</v>
      </c>
      <c r="M30" s="105" t="s">
        <v>56</v>
      </c>
      <c r="N30" s="84">
        <v>14.0</v>
      </c>
      <c r="O30" s="97">
        <f t="shared" si="25"/>
        <v>9.46613675</v>
      </c>
      <c r="P30" s="97">
        <f t="shared" si="26"/>
        <v>9.46613675</v>
      </c>
      <c r="Q30" s="97">
        <f t="shared" ref="Q30:R30" si="36">N30-$B$20</f>
        <v>13.32384737</v>
      </c>
      <c r="R30" s="97">
        <f t="shared" si="36"/>
        <v>8.789984125</v>
      </c>
      <c r="S30" s="97">
        <f t="shared" si="28"/>
        <v>8.789984125</v>
      </c>
      <c r="T30" s="97">
        <f t="shared" si="29"/>
        <v>2.366534188</v>
      </c>
      <c r="U30" s="118">
        <f t="shared" si="30"/>
        <v>8</v>
      </c>
      <c r="V30" s="118">
        <f t="shared" si="31"/>
        <v>3.5</v>
      </c>
      <c r="W30" s="119">
        <f t="shared" si="32"/>
        <v>8</v>
      </c>
      <c r="X30" s="82"/>
      <c r="Y30" s="82"/>
      <c r="Z30" s="82"/>
      <c r="AA30" s="82"/>
      <c r="AB30" s="82"/>
      <c r="AC30" s="82"/>
      <c r="AD30" s="82"/>
    </row>
    <row r="31">
      <c r="A31" s="105" t="s">
        <v>100</v>
      </c>
      <c r="B31" s="97">
        <v>8.0</v>
      </c>
      <c r="C31" s="97">
        <f t="shared" si="37"/>
        <v>5.409221</v>
      </c>
      <c r="D31" s="97">
        <f t="shared" si="38"/>
        <v>5.409221</v>
      </c>
      <c r="E31" s="97">
        <f t="shared" ref="E31:G31" si="39">B31-$E$7</f>
        <v>7.99891</v>
      </c>
      <c r="F31" s="97">
        <f t="shared" si="39"/>
        <v>5.408131</v>
      </c>
      <c r="G31" s="97">
        <f t="shared" si="39"/>
        <v>5.408131</v>
      </c>
      <c r="H31" s="97">
        <f t="shared" si="16"/>
        <v>1.35230525</v>
      </c>
      <c r="I31" s="118">
        <f t="shared" si="17"/>
        <v>8</v>
      </c>
      <c r="J31" s="118">
        <f t="shared" si="18"/>
        <v>2</v>
      </c>
      <c r="K31" s="119">
        <f t="shared" si="19"/>
        <v>8</v>
      </c>
      <c r="M31" s="105" t="s">
        <v>57</v>
      </c>
      <c r="N31" s="84">
        <v>12.0</v>
      </c>
      <c r="O31" s="97">
        <f t="shared" si="25"/>
        <v>8.1138315</v>
      </c>
      <c r="P31" s="97">
        <f t="shared" si="26"/>
        <v>8.1138315</v>
      </c>
      <c r="Q31" s="97">
        <f t="shared" ref="Q31:R31" si="40">N31-$B$20</f>
        <v>11.32384737</v>
      </c>
      <c r="R31" s="97">
        <f t="shared" si="40"/>
        <v>7.437678875</v>
      </c>
      <c r="S31" s="97">
        <f t="shared" si="28"/>
        <v>7.437678875</v>
      </c>
      <c r="T31" s="97">
        <f t="shared" si="29"/>
        <v>2.028457875</v>
      </c>
      <c r="U31" s="118">
        <f t="shared" si="30"/>
        <v>8</v>
      </c>
      <c r="V31" s="118">
        <f t="shared" si="31"/>
        <v>3</v>
      </c>
      <c r="W31" s="119">
        <f t="shared" si="32"/>
        <v>8</v>
      </c>
      <c r="X31" s="82"/>
      <c r="Y31" s="82"/>
      <c r="Z31" s="82"/>
      <c r="AA31" s="82"/>
      <c r="AB31" s="82"/>
      <c r="AC31" s="82"/>
      <c r="AD31" s="82"/>
    </row>
    <row r="32">
      <c r="A32" s="105" t="s">
        <v>101</v>
      </c>
      <c r="B32" s="97">
        <v>7.0</v>
      </c>
      <c r="C32" s="97">
        <f t="shared" si="37"/>
        <v>4.733068375</v>
      </c>
      <c r="D32" s="97">
        <f t="shared" si="38"/>
        <v>4.733068375</v>
      </c>
      <c r="E32" s="97">
        <f t="shared" ref="E32:G32" si="41">B32-$E$7</f>
        <v>6.99891</v>
      </c>
      <c r="F32" s="97">
        <f t="shared" si="41"/>
        <v>4.731978375</v>
      </c>
      <c r="G32" s="97">
        <f t="shared" si="41"/>
        <v>4.731978375</v>
      </c>
      <c r="H32" s="97">
        <f t="shared" si="16"/>
        <v>1.183267094</v>
      </c>
      <c r="I32" s="118">
        <f t="shared" si="17"/>
        <v>8</v>
      </c>
      <c r="J32" s="118">
        <f t="shared" si="18"/>
        <v>1.75</v>
      </c>
      <c r="K32" s="119">
        <f t="shared" si="19"/>
        <v>8</v>
      </c>
      <c r="M32" s="117" t="s">
        <v>98</v>
      </c>
      <c r="N32" s="97">
        <v>10.0</v>
      </c>
      <c r="O32" s="97">
        <f t="shared" si="25"/>
        <v>6.76152625</v>
      </c>
      <c r="P32" s="97">
        <f t="shared" si="26"/>
        <v>6.76152625</v>
      </c>
      <c r="Q32" s="97">
        <f t="shared" ref="Q32:R32" si="42">N32-$B$20</f>
        <v>9.323847375</v>
      </c>
      <c r="R32" s="97">
        <f t="shared" si="42"/>
        <v>6.085373625</v>
      </c>
      <c r="S32" s="97">
        <f t="shared" si="28"/>
        <v>6.085373625</v>
      </c>
      <c r="T32" s="97">
        <f t="shared" si="29"/>
        <v>1.690381563</v>
      </c>
      <c r="U32" s="118">
        <f t="shared" si="30"/>
        <v>8</v>
      </c>
      <c r="V32" s="118">
        <f t="shared" si="31"/>
        <v>2.5</v>
      </c>
      <c r="W32" s="119">
        <f t="shared" si="32"/>
        <v>8</v>
      </c>
      <c r="X32" s="82"/>
      <c r="Y32" s="82"/>
      <c r="Z32" s="82"/>
      <c r="AA32" s="82"/>
      <c r="AB32" s="82"/>
      <c r="AC32" s="82"/>
      <c r="AD32" s="82"/>
    </row>
    <row r="33">
      <c r="A33" s="112" t="s">
        <v>102</v>
      </c>
      <c r="B33" s="114">
        <v>6.0</v>
      </c>
      <c r="C33" s="114">
        <f t="shared" si="37"/>
        <v>4.05691575</v>
      </c>
      <c r="D33" s="114">
        <f t="shared" si="38"/>
        <v>4.05691575</v>
      </c>
      <c r="E33" s="114">
        <f t="shared" ref="E33:G33" si="43">B33-$E$7</f>
        <v>5.99891</v>
      </c>
      <c r="F33" s="114">
        <f t="shared" si="43"/>
        <v>4.05582575</v>
      </c>
      <c r="G33" s="114">
        <f t="shared" si="43"/>
        <v>4.05582575</v>
      </c>
      <c r="H33" s="114">
        <f t="shared" si="16"/>
        <v>1.014228938</v>
      </c>
      <c r="I33" s="115">
        <f t="shared" si="17"/>
        <v>8</v>
      </c>
      <c r="J33" s="115">
        <f t="shared" si="18"/>
        <v>1.5</v>
      </c>
      <c r="K33" s="116">
        <f t="shared" si="19"/>
        <v>8</v>
      </c>
      <c r="M33" s="120" t="s">
        <v>8</v>
      </c>
      <c r="N33" s="93">
        <f>$B$5*1</f>
        <v>9.622087912</v>
      </c>
      <c r="O33" s="93">
        <f>$C$5*1</f>
        <v>6.506</v>
      </c>
      <c r="P33" s="93">
        <f>$D$5*1</f>
        <v>6.506</v>
      </c>
      <c r="Q33" s="93">
        <f t="shared" ref="Q33:S33" si="44">N33-$E$7</f>
        <v>9.620997912</v>
      </c>
      <c r="R33" s="93">
        <f t="shared" si="44"/>
        <v>6.50491</v>
      </c>
      <c r="S33" s="93">
        <f t="shared" si="44"/>
        <v>6.50491</v>
      </c>
      <c r="T33" s="93">
        <f t="shared" si="29"/>
        <v>1.6265</v>
      </c>
      <c r="U33" s="121">
        <f t="shared" si="30"/>
        <v>8</v>
      </c>
      <c r="V33" s="121">
        <f t="shared" si="31"/>
        <v>2.405521978</v>
      </c>
      <c r="W33" s="122">
        <f t="shared" si="32"/>
        <v>8</v>
      </c>
      <c r="X33" s="82"/>
      <c r="Y33" s="82"/>
      <c r="Z33" s="82"/>
      <c r="AA33" s="82"/>
      <c r="AB33" s="82"/>
      <c r="AC33" s="82"/>
      <c r="AD33" s="82"/>
    </row>
    <row r="34">
      <c r="A34" s="117" t="s">
        <v>103</v>
      </c>
      <c r="B34" s="97">
        <v>5.0</v>
      </c>
      <c r="C34" s="97">
        <f t="shared" si="37"/>
        <v>3.380763125</v>
      </c>
      <c r="D34" s="97">
        <f t="shared" si="38"/>
        <v>3.380763125</v>
      </c>
      <c r="E34" s="97">
        <f t="shared" ref="E34:G34" si="45">B34-$E$7</f>
        <v>4.99891</v>
      </c>
      <c r="F34" s="97">
        <f t="shared" si="45"/>
        <v>3.379673125</v>
      </c>
      <c r="G34" s="97">
        <f t="shared" si="45"/>
        <v>3.379673125</v>
      </c>
      <c r="H34" s="97">
        <f t="shared" si="16"/>
        <v>0.8451907813</v>
      </c>
      <c r="I34" s="118">
        <f t="shared" si="17"/>
        <v>8</v>
      </c>
      <c r="J34" s="118">
        <f t="shared" si="18"/>
        <v>1.25</v>
      </c>
      <c r="K34" s="119">
        <f t="shared" si="19"/>
        <v>8</v>
      </c>
      <c r="M34" s="117" t="s">
        <v>99</v>
      </c>
      <c r="N34" s="97">
        <v>8.0</v>
      </c>
      <c r="O34" s="97">
        <f t="shared" ref="O34:O35" si="48">$B$20*N34</f>
        <v>5.409221</v>
      </c>
      <c r="P34" s="97">
        <f t="shared" ref="P34:P35" si="49">$B$20*N34</f>
        <v>5.409221</v>
      </c>
      <c r="Q34" s="97">
        <f t="shared" ref="Q34:R34" si="46">N34-$B$20</f>
        <v>7.323847375</v>
      </c>
      <c r="R34" s="97">
        <f t="shared" si="46"/>
        <v>4.733068375</v>
      </c>
      <c r="S34" s="97">
        <f t="shared" ref="S34:S35" si="51">O34-$B$20</f>
        <v>4.733068375</v>
      </c>
      <c r="T34" s="97">
        <f t="shared" si="29"/>
        <v>1.35230525</v>
      </c>
      <c r="U34" s="118">
        <f t="shared" si="30"/>
        <v>8</v>
      </c>
      <c r="V34" s="118">
        <f t="shared" si="31"/>
        <v>2</v>
      </c>
      <c r="W34" s="119">
        <f t="shared" si="32"/>
        <v>8</v>
      </c>
      <c r="X34" s="82"/>
      <c r="Y34" s="82"/>
      <c r="Z34" s="82"/>
      <c r="AA34" s="82"/>
      <c r="AB34" s="82"/>
      <c r="AC34" s="82"/>
      <c r="AD34" s="82"/>
    </row>
    <row r="35">
      <c r="A35" s="120" t="s">
        <v>6</v>
      </c>
      <c r="B35" s="93">
        <f>$B$6</f>
        <v>4.479978022</v>
      </c>
      <c r="C35" s="93">
        <f>$C$6</f>
        <v>4.277625</v>
      </c>
      <c r="D35" s="93">
        <f>$D$6</f>
        <v>4.277625</v>
      </c>
      <c r="E35" s="93">
        <f t="shared" ref="E35:G35" si="47">B35-$E$7</f>
        <v>4.478888022</v>
      </c>
      <c r="F35" s="93">
        <f t="shared" si="47"/>
        <v>4.276535</v>
      </c>
      <c r="G35" s="93">
        <f t="shared" si="47"/>
        <v>4.276535</v>
      </c>
      <c r="H35" s="93">
        <f t="shared" si="16"/>
        <v>1.06940625</v>
      </c>
      <c r="I35" s="121">
        <f t="shared" si="17"/>
        <v>8</v>
      </c>
      <c r="J35" s="121">
        <f t="shared" si="18"/>
        <v>1.119994506</v>
      </c>
      <c r="K35" s="122">
        <f t="shared" si="19"/>
        <v>8</v>
      </c>
      <c r="M35" s="117" t="s">
        <v>100</v>
      </c>
      <c r="N35" s="97">
        <v>6.0</v>
      </c>
      <c r="O35" s="97">
        <f t="shared" si="48"/>
        <v>4.05691575</v>
      </c>
      <c r="P35" s="97">
        <f t="shared" si="49"/>
        <v>4.05691575</v>
      </c>
      <c r="Q35" s="97">
        <f t="shared" ref="Q35:R35" si="50">N35-$B$20</f>
        <v>5.323847375</v>
      </c>
      <c r="R35" s="97">
        <f t="shared" si="50"/>
        <v>3.380763125</v>
      </c>
      <c r="S35" s="97">
        <f t="shared" si="51"/>
        <v>3.380763125</v>
      </c>
      <c r="T35" s="97">
        <f t="shared" si="29"/>
        <v>1.014228938</v>
      </c>
      <c r="U35" s="118">
        <f t="shared" si="30"/>
        <v>8</v>
      </c>
      <c r="V35" s="118">
        <f t="shared" si="31"/>
        <v>1.5</v>
      </c>
      <c r="W35" s="119">
        <f t="shared" si="32"/>
        <v>8</v>
      </c>
      <c r="X35" s="82"/>
      <c r="Y35" s="82"/>
      <c r="Z35" s="82"/>
      <c r="AA35" s="82"/>
      <c r="AB35" s="82"/>
      <c r="AC35" s="82"/>
      <c r="AD35" s="82"/>
    </row>
    <row r="36">
      <c r="A36" s="117" t="s">
        <v>104</v>
      </c>
      <c r="B36" s="97">
        <v>4.0</v>
      </c>
      <c r="C36" s="97">
        <f t="shared" ref="C36:C38" si="54">B36*$B$20</f>
        <v>2.7046105</v>
      </c>
      <c r="D36" s="97">
        <f t="shared" ref="D36:D38" si="55">B36*$B$20</f>
        <v>2.7046105</v>
      </c>
      <c r="E36" s="97">
        <f t="shared" ref="E36:G36" si="52">B36-$E$7</f>
        <v>3.99891</v>
      </c>
      <c r="F36" s="97">
        <f t="shared" si="52"/>
        <v>2.7035205</v>
      </c>
      <c r="G36" s="97">
        <f t="shared" si="52"/>
        <v>2.7035205</v>
      </c>
      <c r="H36" s="97">
        <f t="shared" si="16"/>
        <v>0.676152625</v>
      </c>
      <c r="I36" s="118">
        <f t="shared" si="17"/>
        <v>8</v>
      </c>
      <c r="J36" s="118">
        <f t="shared" si="18"/>
        <v>1</v>
      </c>
      <c r="K36" s="119">
        <f t="shared" si="19"/>
        <v>8</v>
      </c>
      <c r="M36" s="120" t="s">
        <v>6</v>
      </c>
      <c r="N36" s="93">
        <f>$B$6</f>
        <v>4.479978022</v>
      </c>
      <c r="O36" s="93">
        <f>$C$6</f>
        <v>4.277625</v>
      </c>
      <c r="P36" s="93">
        <f>$D$6</f>
        <v>4.277625</v>
      </c>
      <c r="Q36" s="93">
        <f t="shared" ref="Q36:S36" si="53">N36-$E$7</f>
        <v>4.478888022</v>
      </c>
      <c r="R36" s="93">
        <f t="shared" si="53"/>
        <v>4.276535</v>
      </c>
      <c r="S36" s="93">
        <f t="shared" si="53"/>
        <v>4.276535</v>
      </c>
      <c r="T36" s="93">
        <f t="shared" si="29"/>
        <v>1.06940625</v>
      </c>
      <c r="U36" s="121">
        <f t="shared" si="30"/>
        <v>8</v>
      </c>
      <c r="V36" s="121">
        <f t="shared" si="31"/>
        <v>1.119994506</v>
      </c>
      <c r="W36" s="122">
        <f t="shared" si="32"/>
        <v>8</v>
      </c>
      <c r="X36" s="82"/>
      <c r="Y36" s="82"/>
      <c r="Z36" s="82"/>
      <c r="AA36" s="82"/>
      <c r="AB36" s="82"/>
      <c r="AC36" s="82"/>
      <c r="AD36" s="82"/>
    </row>
    <row r="37">
      <c r="A37" s="123" t="s">
        <v>105</v>
      </c>
      <c r="B37" s="114">
        <v>3.0</v>
      </c>
      <c r="C37" s="114">
        <f t="shared" si="54"/>
        <v>2.028457875</v>
      </c>
      <c r="D37" s="114">
        <f t="shared" si="55"/>
        <v>2.028457875</v>
      </c>
      <c r="E37" s="114">
        <f t="shared" ref="E37:G37" si="56">B37-$E$7</f>
        <v>2.99891</v>
      </c>
      <c r="F37" s="114">
        <f t="shared" si="56"/>
        <v>2.027367875</v>
      </c>
      <c r="G37" s="114">
        <f t="shared" si="56"/>
        <v>2.027367875</v>
      </c>
      <c r="H37" s="114">
        <f t="shared" si="16"/>
        <v>0.5071144688</v>
      </c>
      <c r="I37" s="115">
        <f t="shared" si="17"/>
        <v>8</v>
      </c>
      <c r="J37" s="115">
        <f t="shared" si="18"/>
        <v>0.75</v>
      </c>
      <c r="K37" s="116">
        <f t="shared" si="19"/>
        <v>8</v>
      </c>
      <c r="M37" s="117" t="s">
        <v>101</v>
      </c>
      <c r="N37" s="97">
        <v>4.0</v>
      </c>
      <c r="O37" s="97">
        <f t="shared" ref="O37:O38" si="59">$B$20*N37</f>
        <v>2.7046105</v>
      </c>
      <c r="P37" s="97">
        <f t="shared" ref="P37:P38" si="60">$B$20*N37</f>
        <v>2.7046105</v>
      </c>
      <c r="Q37" s="97">
        <f t="shared" ref="Q37:R37" si="57">N37-$B$20</f>
        <v>3.323847375</v>
      </c>
      <c r="R37" s="97">
        <f t="shared" si="57"/>
        <v>2.028457875</v>
      </c>
      <c r="S37" s="97">
        <f t="shared" ref="S37:S38" si="62">O37-$B$20</f>
        <v>2.028457875</v>
      </c>
      <c r="T37" s="97">
        <f t="shared" si="29"/>
        <v>0.676152625</v>
      </c>
      <c r="U37" s="118">
        <f t="shared" si="30"/>
        <v>8</v>
      </c>
      <c r="V37" s="118">
        <f t="shared" si="31"/>
        <v>1</v>
      </c>
      <c r="W37" s="119">
        <f t="shared" si="32"/>
        <v>8</v>
      </c>
      <c r="X37" s="82"/>
      <c r="Y37" s="82"/>
      <c r="Z37" s="82"/>
      <c r="AA37" s="82"/>
      <c r="AB37" s="82"/>
      <c r="AC37" s="82"/>
      <c r="AD37" s="82"/>
    </row>
    <row r="38">
      <c r="A38" s="124" t="s">
        <v>106</v>
      </c>
      <c r="B38" s="125">
        <v>2.0</v>
      </c>
      <c r="C38" s="125">
        <f t="shared" si="54"/>
        <v>1.35230525</v>
      </c>
      <c r="D38" s="125">
        <f t="shared" si="55"/>
        <v>1.35230525</v>
      </c>
      <c r="E38" s="125">
        <f t="shared" ref="E38:G38" si="58">B38-$E$7</f>
        <v>1.99891</v>
      </c>
      <c r="F38" s="125">
        <f t="shared" si="58"/>
        <v>1.35121525</v>
      </c>
      <c r="G38" s="125">
        <f t="shared" si="58"/>
        <v>1.35121525</v>
      </c>
      <c r="H38" s="125">
        <f t="shared" si="16"/>
        <v>0.3380763125</v>
      </c>
      <c r="I38" s="126">
        <f t="shared" si="17"/>
        <v>8</v>
      </c>
      <c r="J38" s="126">
        <f t="shared" si="18"/>
        <v>0.5</v>
      </c>
      <c r="K38" s="127">
        <f t="shared" si="19"/>
        <v>8</v>
      </c>
      <c r="M38" s="124" t="s">
        <v>102</v>
      </c>
      <c r="N38" s="125">
        <v>2.0</v>
      </c>
      <c r="O38" s="125">
        <f t="shared" si="59"/>
        <v>1.35230525</v>
      </c>
      <c r="P38" s="125">
        <f t="shared" si="60"/>
        <v>1.35230525</v>
      </c>
      <c r="Q38" s="125">
        <f t="shared" ref="Q38:R38" si="61">N38-$B$20</f>
        <v>1.323847375</v>
      </c>
      <c r="R38" s="125">
        <f t="shared" si="61"/>
        <v>0.676152625</v>
      </c>
      <c r="S38" s="125">
        <f t="shared" si="62"/>
        <v>0.676152625</v>
      </c>
      <c r="T38" s="125">
        <f t="shared" si="29"/>
        <v>0.3380763125</v>
      </c>
      <c r="U38" s="126">
        <f t="shared" si="30"/>
        <v>8</v>
      </c>
      <c r="V38" s="126">
        <f t="shared" si="31"/>
        <v>0.5</v>
      </c>
      <c r="W38" s="127">
        <f t="shared" si="32"/>
        <v>8</v>
      </c>
      <c r="X38" s="82"/>
      <c r="Y38" s="82"/>
      <c r="Z38" s="82"/>
      <c r="AA38" s="82"/>
      <c r="AB38" s="82"/>
      <c r="AC38" s="82"/>
      <c r="AD38" s="82"/>
    </row>
    <row r="39"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</row>
    <row r="40">
      <c r="A40" s="89" t="s">
        <v>107</v>
      </c>
      <c r="B40" s="82"/>
      <c r="C40" s="82"/>
      <c r="D40" s="82"/>
      <c r="E40" s="82"/>
      <c r="F40" s="82"/>
      <c r="G40" s="82"/>
      <c r="H40" s="88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</row>
    <row r="41">
      <c r="A41" s="128" t="s">
        <v>77</v>
      </c>
      <c r="B41" s="102" t="s">
        <v>108</v>
      </c>
      <c r="C41" s="103"/>
      <c r="D41" s="103"/>
      <c r="E41" s="103"/>
      <c r="F41" s="103"/>
      <c r="G41" s="103"/>
      <c r="H41" s="103"/>
      <c r="I41" s="103"/>
      <c r="J41" s="103"/>
      <c r="K41" s="103"/>
      <c r="L41" s="104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</row>
    <row r="42">
      <c r="A42" s="105"/>
      <c r="B42" s="82" t="s">
        <v>60</v>
      </c>
      <c r="C42" s="82" t="s">
        <v>61</v>
      </c>
      <c r="D42" s="82" t="s">
        <v>62</v>
      </c>
      <c r="E42" s="82"/>
      <c r="F42" s="82"/>
      <c r="G42" s="82"/>
      <c r="H42" s="82" t="s">
        <v>109</v>
      </c>
      <c r="I42" s="82"/>
      <c r="J42" s="82" t="s">
        <v>110</v>
      </c>
      <c r="K42" s="82"/>
      <c r="L42" s="106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</row>
    <row r="43">
      <c r="A43" s="105"/>
      <c r="B43" s="82" t="s">
        <v>79</v>
      </c>
      <c r="C43" s="82" t="s">
        <v>80</v>
      </c>
      <c r="D43" s="82" t="s">
        <v>81</v>
      </c>
      <c r="E43" s="82" t="s">
        <v>82</v>
      </c>
      <c r="F43" s="82" t="s">
        <v>83</v>
      </c>
      <c r="G43" s="82" t="s">
        <v>84</v>
      </c>
      <c r="H43" s="82" t="s">
        <v>71</v>
      </c>
      <c r="I43" s="82" t="s">
        <v>51</v>
      </c>
      <c r="J43" s="82" t="s">
        <v>72</v>
      </c>
      <c r="K43" s="82" t="s">
        <v>51</v>
      </c>
      <c r="L43" s="106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</row>
    <row r="44">
      <c r="A44" s="120" t="s">
        <v>8</v>
      </c>
      <c r="B44" s="93">
        <f>$B$5*1</f>
        <v>9.622087912</v>
      </c>
      <c r="C44" s="93">
        <f>$C$5*1</f>
        <v>6.506</v>
      </c>
      <c r="D44" s="93">
        <f>$D$5*1</f>
        <v>6.506</v>
      </c>
      <c r="E44" s="93">
        <f t="shared" ref="E44:G44" si="63">B44-$E$5</f>
        <v>9.620707612</v>
      </c>
      <c r="F44" s="93">
        <f t="shared" si="63"/>
        <v>6.5046197</v>
      </c>
      <c r="G44" s="93">
        <f t="shared" si="63"/>
        <v>6.5046197</v>
      </c>
      <c r="H44" s="93">
        <f>$D$44*(1/21)</f>
        <v>0.3098095238</v>
      </c>
      <c r="I44" s="121">
        <f t="shared" ref="I44:I56" si="64">$C$44/(H44/2)</f>
        <v>42</v>
      </c>
      <c r="J44" s="121">
        <f>$B$44*(1/21)</f>
        <v>0.4581946625</v>
      </c>
      <c r="K44" s="121">
        <f t="shared" ref="K44:K56" si="65">$B$44/(J44/2)</f>
        <v>42</v>
      </c>
      <c r="L44" s="129" t="s">
        <v>111</v>
      </c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</row>
    <row r="45">
      <c r="A45" s="105"/>
      <c r="B45" s="130"/>
      <c r="C45" s="130"/>
      <c r="D45" s="130"/>
      <c r="E45" s="130"/>
      <c r="F45" s="130"/>
      <c r="G45" s="130"/>
      <c r="H45" s="93">
        <f>$D$44*(1/18)</f>
        <v>0.3614444444</v>
      </c>
      <c r="I45" s="121">
        <f t="shared" si="64"/>
        <v>36</v>
      </c>
      <c r="J45" s="121">
        <f>$B$44*(1/18)</f>
        <v>0.5345604396</v>
      </c>
      <c r="K45" s="121">
        <f t="shared" si="65"/>
        <v>36</v>
      </c>
      <c r="L45" s="129" t="s">
        <v>112</v>
      </c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</row>
    <row r="46">
      <c r="A46" s="105"/>
      <c r="B46" s="130"/>
      <c r="C46" s="130"/>
      <c r="D46" s="130"/>
      <c r="E46" s="130"/>
      <c r="F46" s="130"/>
      <c r="G46" s="130"/>
      <c r="H46" s="93">
        <f>$D$44*(1/15)</f>
        <v>0.4337333333</v>
      </c>
      <c r="I46" s="121">
        <f t="shared" si="64"/>
        <v>30</v>
      </c>
      <c r="J46" s="121">
        <f>$B$44*(1/15)</f>
        <v>0.6414725275</v>
      </c>
      <c r="K46" s="121">
        <f t="shared" si="65"/>
        <v>30</v>
      </c>
      <c r="L46" s="129" t="s">
        <v>113</v>
      </c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</row>
    <row r="47">
      <c r="A47" s="105"/>
      <c r="B47" s="130"/>
      <c r="C47" s="130"/>
      <c r="D47" s="130"/>
      <c r="E47" s="130"/>
      <c r="F47" s="130"/>
      <c r="G47" s="130"/>
      <c r="H47" s="93">
        <f>$D$44*(1/12)</f>
        <v>0.5421666667</v>
      </c>
      <c r="I47" s="121">
        <f t="shared" si="64"/>
        <v>24</v>
      </c>
      <c r="J47" s="121">
        <f>$B$44*(1/12)</f>
        <v>0.8018406593</v>
      </c>
      <c r="K47" s="121">
        <f t="shared" si="65"/>
        <v>24</v>
      </c>
      <c r="L47" s="129" t="s">
        <v>114</v>
      </c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</row>
    <row r="48">
      <c r="A48" s="105"/>
      <c r="B48" s="130"/>
      <c r="C48" s="130"/>
      <c r="D48" s="130"/>
      <c r="E48" s="130"/>
      <c r="F48" s="130"/>
      <c r="G48" s="130"/>
      <c r="H48" s="93">
        <f>D44*(1/10)</f>
        <v>0.6506</v>
      </c>
      <c r="I48" s="121">
        <f t="shared" si="64"/>
        <v>20</v>
      </c>
      <c r="J48" s="121">
        <f>B44*(1/10)</f>
        <v>0.9622087912</v>
      </c>
      <c r="K48" s="121">
        <f t="shared" si="65"/>
        <v>20</v>
      </c>
      <c r="L48" s="129" t="s">
        <v>115</v>
      </c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</row>
    <row r="49">
      <c r="A49" s="105"/>
      <c r="B49" s="130"/>
      <c r="C49" s="130"/>
      <c r="D49" s="130"/>
      <c r="E49" s="130"/>
      <c r="F49" s="130"/>
      <c r="G49" s="130"/>
      <c r="H49" s="93">
        <f>$D$44*(1/9)</f>
        <v>0.7228888889</v>
      </c>
      <c r="I49" s="121">
        <f t="shared" si="64"/>
        <v>18</v>
      </c>
      <c r="J49" s="121">
        <f>$B$44*(1/9)</f>
        <v>1.069120879</v>
      </c>
      <c r="K49" s="121">
        <f t="shared" si="65"/>
        <v>18</v>
      </c>
      <c r="L49" s="129" t="s">
        <v>116</v>
      </c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</row>
    <row r="50">
      <c r="A50" s="105"/>
      <c r="B50" s="82"/>
      <c r="C50" s="82"/>
      <c r="D50" s="82"/>
      <c r="E50" s="82"/>
      <c r="F50" s="82"/>
      <c r="G50" s="82"/>
      <c r="H50" s="93">
        <f>$D$44*(1/8)</f>
        <v>0.81325</v>
      </c>
      <c r="I50" s="121">
        <f t="shared" si="64"/>
        <v>16</v>
      </c>
      <c r="J50" s="121">
        <f>$B$44*(1/8)</f>
        <v>1.202760989</v>
      </c>
      <c r="K50" s="121">
        <f t="shared" si="65"/>
        <v>16</v>
      </c>
      <c r="L50" s="129" t="s">
        <v>117</v>
      </c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</row>
    <row r="51">
      <c r="A51" s="105"/>
      <c r="B51" s="131"/>
      <c r="C51" s="131"/>
      <c r="D51" s="131"/>
      <c r="E51" s="131"/>
      <c r="F51" s="131"/>
      <c r="G51" s="131"/>
      <c r="H51" s="93">
        <f>$D$44*(1/7)</f>
        <v>0.9294285714</v>
      </c>
      <c r="I51" s="121">
        <f t="shared" si="64"/>
        <v>14</v>
      </c>
      <c r="J51" s="121">
        <f>$B$44*(1/7)</f>
        <v>1.374583987</v>
      </c>
      <c r="K51" s="121">
        <f t="shared" si="65"/>
        <v>14</v>
      </c>
      <c r="L51" s="129" t="s">
        <v>118</v>
      </c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>
      <c r="A52" s="105"/>
      <c r="B52" s="131"/>
      <c r="C52" s="131"/>
      <c r="D52" s="131"/>
      <c r="E52" s="131"/>
      <c r="F52" s="131"/>
      <c r="G52" s="131"/>
      <c r="H52" s="93">
        <f>$D$44*(1/6)</f>
        <v>1.084333333</v>
      </c>
      <c r="I52" s="121">
        <f t="shared" si="64"/>
        <v>12</v>
      </c>
      <c r="J52" s="121">
        <f>$B$44*(1/6)</f>
        <v>1.603681319</v>
      </c>
      <c r="K52" s="121">
        <f t="shared" si="65"/>
        <v>12</v>
      </c>
      <c r="L52" s="129" t="s">
        <v>119</v>
      </c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</row>
    <row r="53">
      <c r="A53" s="105"/>
      <c r="B53" s="131"/>
      <c r="C53" s="131"/>
      <c r="D53" s="131"/>
      <c r="E53" s="131"/>
      <c r="F53" s="131"/>
      <c r="G53" s="131"/>
      <c r="H53" s="93">
        <f>$D$44*(1/5)</f>
        <v>1.3012</v>
      </c>
      <c r="I53" s="121">
        <f t="shared" si="64"/>
        <v>10</v>
      </c>
      <c r="J53" s="121">
        <f>$B$44*(1/5)</f>
        <v>1.924417582</v>
      </c>
      <c r="K53" s="121">
        <f t="shared" si="65"/>
        <v>10</v>
      </c>
      <c r="L53" s="129" t="s">
        <v>120</v>
      </c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</row>
    <row r="54">
      <c r="A54" s="105"/>
      <c r="B54" s="131"/>
      <c r="C54" s="131"/>
      <c r="D54" s="131"/>
      <c r="E54" s="131"/>
      <c r="F54" s="131"/>
      <c r="G54" s="131"/>
      <c r="H54" s="93">
        <f>$D$44*(1/4)</f>
        <v>1.6265</v>
      </c>
      <c r="I54" s="121">
        <f t="shared" si="64"/>
        <v>8</v>
      </c>
      <c r="J54" s="121">
        <f>$B$44*(1/4)</f>
        <v>2.405521978</v>
      </c>
      <c r="K54" s="121">
        <f t="shared" si="65"/>
        <v>8</v>
      </c>
      <c r="L54" s="129" t="s">
        <v>121</v>
      </c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</row>
    <row r="55">
      <c r="A55" s="105"/>
      <c r="B55" s="131"/>
      <c r="C55" s="131"/>
      <c r="D55" s="131"/>
      <c r="E55" s="131"/>
      <c r="F55" s="131"/>
      <c r="G55" s="131"/>
      <c r="H55" s="93">
        <f>$D$44*(1/3)</f>
        <v>2.168666667</v>
      </c>
      <c r="I55" s="121">
        <f t="shared" si="64"/>
        <v>6</v>
      </c>
      <c r="J55" s="121">
        <f>$B$44*(1/3)</f>
        <v>3.207362637</v>
      </c>
      <c r="K55" s="121">
        <f t="shared" si="65"/>
        <v>6</v>
      </c>
      <c r="L55" s="129" t="s">
        <v>122</v>
      </c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</row>
    <row r="56">
      <c r="A56" s="132"/>
      <c r="B56" s="133"/>
      <c r="C56" s="133"/>
      <c r="D56" s="133"/>
      <c r="E56" s="133"/>
      <c r="F56" s="133"/>
      <c r="G56" s="133"/>
      <c r="H56" s="134">
        <f>$D$44*(1/2)</f>
        <v>3.253</v>
      </c>
      <c r="I56" s="135">
        <f t="shared" si="64"/>
        <v>4</v>
      </c>
      <c r="J56" s="135">
        <f>$B$44*(1/2)</f>
        <v>4.811043956</v>
      </c>
      <c r="K56" s="135">
        <f t="shared" si="65"/>
        <v>4</v>
      </c>
      <c r="L56" s="136" t="s">
        <v>123</v>
      </c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</row>
    <row r="57">
      <c r="A57" s="95" t="s">
        <v>124</v>
      </c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</row>
    <row r="58">
      <c r="A58" s="137" t="s">
        <v>6</v>
      </c>
      <c r="B58" s="138">
        <f>$B$6</f>
        <v>4.479978022</v>
      </c>
      <c r="C58" s="138">
        <f>$C$6</f>
        <v>4.277625</v>
      </c>
      <c r="D58" s="138">
        <f>$D$6</f>
        <v>4.277625</v>
      </c>
      <c r="E58" s="138">
        <f t="shared" ref="E58:G58" si="66">B58-$E$7</f>
        <v>4.478888022</v>
      </c>
      <c r="F58" s="138">
        <f t="shared" si="66"/>
        <v>4.276535</v>
      </c>
      <c r="G58" s="138">
        <f t="shared" si="66"/>
        <v>4.276535</v>
      </c>
      <c r="H58" s="138">
        <f>C58*(1/10)</f>
        <v>0.4277625</v>
      </c>
      <c r="I58" s="139">
        <f t="shared" ref="I58:I66" si="67">$C$58/(H58/2)</f>
        <v>20</v>
      </c>
      <c r="J58" s="139">
        <f>$B$58*(1/10)</f>
        <v>0.4479978022</v>
      </c>
      <c r="K58" s="140">
        <f t="shared" ref="K58:K66" si="68">$B$58/(J58/2)</f>
        <v>20</v>
      </c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</row>
    <row r="59">
      <c r="A59" s="105"/>
      <c r="B59" s="131"/>
      <c r="C59" s="131"/>
      <c r="D59" s="131"/>
      <c r="E59" s="131"/>
      <c r="F59" s="131"/>
      <c r="G59" s="131"/>
      <c r="H59" s="93">
        <f>$C$58*(1/9)</f>
        <v>0.4752916667</v>
      </c>
      <c r="I59" s="121">
        <f t="shared" si="67"/>
        <v>18</v>
      </c>
      <c r="J59" s="121">
        <f>$B$58*(1/9)</f>
        <v>0.4977753358</v>
      </c>
      <c r="K59" s="122">
        <f t="shared" si="68"/>
        <v>18</v>
      </c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</row>
    <row r="60">
      <c r="A60" s="105"/>
      <c r="B60" s="131"/>
      <c r="C60" s="131"/>
      <c r="D60" s="131"/>
      <c r="E60" s="131"/>
      <c r="F60" s="131"/>
      <c r="G60" s="131"/>
      <c r="H60" s="93">
        <f>$C$58*(1/8)</f>
        <v>0.534703125</v>
      </c>
      <c r="I60" s="121">
        <f t="shared" si="67"/>
        <v>16</v>
      </c>
      <c r="J60" s="121">
        <f>$B$58*(1/8)</f>
        <v>0.5599972528</v>
      </c>
      <c r="K60" s="122">
        <f t="shared" si="68"/>
        <v>16</v>
      </c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</row>
    <row r="61">
      <c r="A61" s="105"/>
      <c r="B61" s="131"/>
      <c r="C61" s="131"/>
      <c r="D61" s="131"/>
      <c r="E61" s="131"/>
      <c r="F61" s="131"/>
      <c r="G61" s="131"/>
      <c r="H61" s="93">
        <f>$C$58*(1/7)</f>
        <v>0.6110892857</v>
      </c>
      <c r="I61" s="121">
        <f t="shared" si="67"/>
        <v>14</v>
      </c>
      <c r="J61" s="121">
        <f>$B$58*(1/7)</f>
        <v>0.6399968603</v>
      </c>
      <c r="K61" s="122">
        <f t="shared" si="68"/>
        <v>14</v>
      </c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</row>
    <row r="62">
      <c r="A62" s="105"/>
      <c r="B62" s="82"/>
      <c r="C62" s="82"/>
      <c r="D62" s="82"/>
      <c r="E62" s="82"/>
      <c r="F62" s="82"/>
      <c r="G62" s="82"/>
      <c r="H62" s="93">
        <f>$C$58*(1/6)</f>
        <v>0.7129375</v>
      </c>
      <c r="I62" s="121">
        <f t="shared" si="67"/>
        <v>12</v>
      </c>
      <c r="J62" s="121">
        <f>$B$58*(1/6)</f>
        <v>0.7466630037</v>
      </c>
      <c r="K62" s="122">
        <f t="shared" si="68"/>
        <v>12</v>
      </c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</row>
    <row r="63">
      <c r="A63" s="105"/>
      <c r="B63" s="82"/>
      <c r="C63" s="82"/>
      <c r="D63" s="82"/>
      <c r="E63" s="82"/>
      <c r="F63" s="82"/>
      <c r="G63" s="82"/>
      <c r="H63" s="93">
        <f>$C$58*(1/5)</f>
        <v>0.855525</v>
      </c>
      <c r="I63" s="121">
        <f t="shared" si="67"/>
        <v>10</v>
      </c>
      <c r="J63" s="121">
        <f>$B$58*(1/5)</f>
        <v>0.8959956044</v>
      </c>
      <c r="K63" s="122">
        <f t="shared" si="68"/>
        <v>10</v>
      </c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>
      <c r="A64" s="105"/>
      <c r="B64" s="82"/>
      <c r="C64" s="82"/>
      <c r="D64" s="82"/>
      <c r="E64" s="82"/>
      <c r="F64" s="82"/>
      <c r="G64" s="82"/>
      <c r="H64" s="93">
        <f>$C$58*(1/4)</f>
        <v>1.06940625</v>
      </c>
      <c r="I64" s="121">
        <f t="shared" si="67"/>
        <v>8</v>
      </c>
      <c r="J64" s="121">
        <f>$B$58*(1/4)</f>
        <v>1.119994506</v>
      </c>
      <c r="K64" s="122">
        <f t="shared" si="68"/>
        <v>8</v>
      </c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</row>
    <row r="65">
      <c r="A65" s="105"/>
      <c r="B65" s="82"/>
      <c r="C65" s="82"/>
      <c r="D65" s="82"/>
      <c r="E65" s="82"/>
      <c r="F65" s="82"/>
      <c r="G65" s="82"/>
      <c r="H65" s="93">
        <f>$C$58*(1/3)</f>
        <v>1.425875</v>
      </c>
      <c r="I65" s="121">
        <f t="shared" si="67"/>
        <v>6</v>
      </c>
      <c r="J65" s="121">
        <f>$B$58*(1/3)</f>
        <v>1.493326007</v>
      </c>
      <c r="K65" s="122">
        <f t="shared" si="68"/>
        <v>6</v>
      </c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</row>
    <row r="66">
      <c r="A66" s="132"/>
      <c r="B66" s="141"/>
      <c r="C66" s="141"/>
      <c r="D66" s="141"/>
      <c r="E66" s="141"/>
      <c r="F66" s="141"/>
      <c r="G66" s="141"/>
      <c r="H66" s="134">
        <f>$C$58*(1/2)</f>
        <v>2.1388125</v>
      </c>
      <c r="I66" s="135">
        <f t="shared" si="67"/>
        <v>4</v>
      </c>
      <c r="J66" s="135">
        <f>$B$58*(1/2)</f>
        <v>2.239989011</v>
      </c>
      <c r="K66" s="142">
        <f t="shared" si="68"/>
        <v>4</v>
      </c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</row>
    <row r="67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</row>
    <row r="68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</row>
    <row r="69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</row>
    <row r="70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</row>
    <row r="7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</row>
    <row r="72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</row>
    <row r="73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</row>
    <row r="74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</row>
    <row r="75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</row>
    <row r="76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</row>
    <row r="77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</row>
    <row r="78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</row>
    <row r="79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</row>
    <row r="80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</row>
    <row r="8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</row>
    <row r="82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</row>
    <row r="83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</row>
    <row r="84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</row>
    <row r="85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</row>
    <row r="86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</row>
    <row r="87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</row>
    <row r="88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</row>
    <row r="89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</row>
    <row r="90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</row>
    <row r="9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</row>
    <row r="92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</row>
    <row r="93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</row>
    <row r="94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</row>
    <row r="9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</row>
    <row r="96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</row>
    <row r="97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</row>
    <row r="9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</row>
    <row r="99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</row>
    <row r="100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</row>
    <row r="10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</row>
    <row r="102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</row>
    <row r="103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</row>
    <row r="104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</row>
    <row r="10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</row>
    <row r="106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</row>
    <row r="107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</row>
    <row r="10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</row>
    <row r="109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</row>
    <row r="110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</row>
    <row r="11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</row>
    <row r="112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</row>
    <row r="113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</row>
    <row r="114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</row>
    <row r="115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</row>
    <row r="116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</row>
    <row r="117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</row>
    <row r="11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  <c r="AD118" s="82"/>
    </row>
    <row r="119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  <c r="AD119" s="82"/>
    </row>
    <row r="120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</row>
    <row r="12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</row>
    <row r="122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</row>
    <row r="123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</row>
    <row r="124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</row>
    <row r="125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</row>
    <row r="126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  <c r="AB126" s="82"/>
      <c r="AC126" s="82"/>
      <c r="AD126" s="82"/>
    </row>
    <row r="127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2"/>
      <c r="AD127" s="82"/>
    </row>
    <row r="12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  <c r="AB128" s="82"/>
      <c r="AC128" s="82"/>
      <c r="AD128" s="82"/>
    </row>
    <row r="129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  <c r="AB129" s="82"/>
      <c r="AC129" s="82"/>
      <c r="AD129" s="82"/>
    </row>
    <row r="130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</row>
    <row r="13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</row>
    <row r="132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</row>
    <row r="133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</row>
    <row r="134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</row>
    <row r="135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</row>
    <row r="136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</row>
    <row r="137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  <c r="AC137" s="82"/>
      <c r="AD137" s="82"/>
    </row>
    <row r="13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</row>
    <row r="139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</row>
    <row r="140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</row>
    <row r="14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</row>
    <row r="142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</row>
    <row r="143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</row>
    <row r="144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</row>
    <row r="145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</row>
    <row r="146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</row>
    <row r="147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</row>
    <row r="14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</row>
    <row r="149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</row>
    <row r="150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</row>
    <row r="15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82"/>
      <c r="AD151" s="82"/>
    </row>
    <row r="152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  <c r="AD152" s="82"/>
    </row>
    <row r="153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  <c r="AD153" s="82"/>
    </row>
    <row r="154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</row>
    <row r="155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</row>
    <row r="156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</row>
    <row r="157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</row>
    <row r="158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</row>
    <row r="159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  <c r="AB159" s="82"/>
      <c r="AC159" s="82"/>
      <c r="AD159" s="82"/>
    </row>
    <row r="160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  <c r="AB160" s="82"/>
      <c r="AC160" s="82"/>
      <c r="AD160" s="82"/>
    </row>
    <row r="16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  <c r="AC161" s="82"/>
      <c r="AD161" s="82"/>
    </row>
    <row r="162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</row>
    <row r="163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</row>
    <row r="164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</row>
    <row r="165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</row>
    <row r="166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2"/>
    </row>
    <row r="167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</row>
    <row r="168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</row>
    <row r="169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</row>
    <row r="170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</row>
    <row r="17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</row>
    <row r="172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</row>
    <row r="173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</row>
    <row r="174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</row>
    <row r="175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  <c r="AD175" s="82"/>
    </row>
    <row r="176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82"/>
      <c r="AD176" s="82"/>
    </row>
    <row r="177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  <c r="AB177" s="82"/>
      <c r="AC177" s="82"/>
      <c r="AD177" s="82"/>
    </row>
    <row r="178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</row>
    <row r="179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  <c r="AB179" s="82"/>
      <c r="AC179" s="82"/>
      <c r="AD179" s="82"/>
    </row>
    <row r="180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  <c r="AD180" s="82"/>
    </row>
    <row r="18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</row>
    <row r="182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  <c r="AB182" s="82"/>
      <c r="AC182" s="82"/>
      <c r="AD182" s="82"/>
    </row>
    <row r="183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  <c r="AB183" s="82"/>
      <c r="AC183" s="82"/>
      <c r="AD183" s="82"/>
    </row>
    <row r="184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  <c r="AB184" s="82"/>
      <c r="AC184" s="82"/>
      <c r="AD184" s="82"/>
    </row>
    <row r="185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</row>
    <row r="186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2"/>
      <c r="AC186" s="82"/>
      <c r="AD186" s="82"/>
    </row>
    <row r="187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  <c r="AB187" s="82"/>
      <c r="AC187" s="82"/>
      <c r="AD187" s="82"/>
    </row>
    <row r="188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  <c r="AB188" s="82"/>
      <c r="AC188" s="82"/>
      <c r="AD188" s="82"/>
    </row>
    <row r="189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  <c r="AB189" s="82"/>
      <c r="AC189" s="82"/>
      <c r="AD189" s="82"/>
    </row>
    <row r="190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  <c r="AB190" s="82"/>
      <c r="AC190" s="82"/>
      <c r="AD190" s="82"/>
    </row>
    <row r="19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  <c r="AB191" s="82"/>
      <c r="AC191" s="82"/>
      <c r="AD191" s="82"/>
    </row>
    <row r="192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</row>
    <row r="193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  <c r="AB193" s="82"/>
      <c r="AC193" s="82"/>
      <c r="AD193" s="82"/>
    </row>
    <row r="194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  <c r="AD194" s="82"/>
    </row>
    <row r="195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  <c r="AD195" s="82"/>
    </row>
    <row r="196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</row>
    <row r="197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</row>
    <row r="198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  <c r="AC198" s="82"/>
      <c r="AD198" s="82"/>
    </row>
    <row r="199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2"/>
    </row>
    <row r="200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</row>
    <row r="20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  <c r="AC201" s="82"/>
      <c r="AD201" s="82"/>
    </row>
    <row r="202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  <c r="AD202" s="82"/>
    </row>
    <row r="203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  <c r="AD203" s="82"/>
    </row>
    <row r="204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  <c r="AD204" s="82"/>
    </row>
    <row r="205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  <c r="AC205" s="82"/>
      <c r="AD205" s="82"/>
    </row>
    <row r="206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  <c r="AB206" s="82"/>
      <c r="AC206" s="82"/>
      <c r="AD206" s="82"/>
    </row>
    <row r="207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2"/>
      <c r="AC207" s="82"/>
      <c r="AD207" s="82"/>
    </row>
    <row r="208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</row>
    <row r="209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</row>
    <row r="210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</row>
    <row r="21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  <c r="AB211" s="82"/>
      <c r="AC211" s="82"/>
      <c r="AD211" s="82"/>
    </row>
    <row r="212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  <c r="AB212" s="82"/>
      <c r="AC212" s="82"/>
      <c r="AD212" s="82"/>
    </row>
    <row r="213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  <c r="AB213" s="82"/>
      <c r="AC213" s="82"/>
      <c r="AD213" s="82"/>
    </row>
    <row r="214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82"/>
      <c r="AB214" s="82"/>
      <c r="AC214" s="82"/>
      <c r="AD214" s="82"/>
    </row>
    <row r="215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  <c r="AA215" s="82"/>
      <c r="AB215" s="82"/>
      <c r="AC215" s="82"/>
      <c r="AD215" s="82"/>
    </row>
    <row r="216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  <c r="AA216" s="82"/>
      <c r="AB216" s="82"/>
      <c r="AC216" s="82"/>
      <c r="AD216" s="82"/>
    </row>
    <row r="217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  <c r="AA217" s="82"/>
      <c r="AB217" s="82"/>
      <c r="AC217" s="82"/>
      <c r="AD217" s="82"/>
    </row>
    <row r="218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  <c r="AB218" s="82"/>
      <c r="AC218" s="82"/>
      <c r="AD218" s="82"/>
    </row>
    <row r="219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2"/>
      <c r="AC219" s="82"/>
      <c r="AD219" s="82"/>
    </row>
    <row r="220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82"/>
      <c r="AC220" s="82"/>
      <c r="AD220" s="82"/>
    </row>
    <row r="22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</row>
    <row r="222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  <c r="AC222" s="82"/>
      <c r="AD222" s="82"/>
    </row>
    <row r="223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  <c r="AA223" s="82"/>
      <c r="AB223" s="82"/>
      <c r="AC223" s="82"/>
      <c r="AD223" s="82"/>
    </row>
    <row r="224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  <c r="AB224" s="82"/>
      <c r="AC224" s="82"/>
      <c r="AD224" s="82"/>
    </row>
    <row r="225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  <c r="AB225" s="82"/>
      <c r="AC225" s="82"/>
      <c r="AD225" s="82"/>
    </row>
    <row r="226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  <c r="AD226" s="82"/>
    </row>
    <row r="227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</row>
    <row r="228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</row>
    <row r="229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2"/>
      <c r="AC229" s="82"/>
      <c r="AD229" s="82"/>
    </row>
    <row r="230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2"/>
      <c r="AC230" s="82"/>
      <c r="AD230" s="82"/>
    </row>
    <row r="23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  <c r="AB231" s="82"/>
      <c r="AC231" s="82"/>
      <c r="AD231" s="82"/>
    </row>
    <row r="232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</row>
    <row r="233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82"/>
      <c r="AC233" s="82"/>
      <c r="AD233" s="82"/>
    </row>
    <row r="234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</row>
    <row r="235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</row>
    <row r="236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</row>
    <row r="237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  <c r="AB237" s="82"/>
      <c r="AC237" s="82"/>
      <c r="AD237" s="82"/>
    </row>
    <row r="238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  <c r="AB238" s="82"/>
      <c r="AC238" s="82"/>
      <c r="AD238" s="82"/>
    </row>
    <row r="239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  <c r="AC239" s="82"/>
      <c r="AD239" s="82"/>
    </row>
    <row r="240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2"/>
      <c r="AC240" s="82"/>
      <c r="AD240" s="82"/>
    </row>
    <row r="24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2"/>
      <c r="AC241" s="82"/>
      <c r="AD241" s="82"/>
    </row>
    <row r="242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</row>
    <row r="243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</row>
    <row r="244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</row>
    <row r="245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</row>
    <row r="246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</row>
    <row r="247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</row>
    <row r="248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</row>
    <row r="249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</row>
    <row r="250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</row>
    <row r="25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</row>
    <row r="252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</row>
    <row r="253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</row>
    <row r="254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  <c r="AD254" s="82"/>
    </row>
    <row r="255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</row>
    <row r="256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</row>
    <row r="257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  <c r="AC257" s="82"/>
      <c r="AD257" s="82"/>
    </row>
    <row r="258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</row>
    <row r="259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</row>
    <row r="260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</row>
    <row r="26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</row>
    <row r="262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</row>
    <row r="263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</row>
    <row r="264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</row>
    <row r="265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</row>
    <row r="266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</row>
    <row r="267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</row>
    <row r="268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</row>
    <row r="269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</row>
    <row r="270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  <c r="AC270" s="82"/>
      <c r="AD270" s="82"/>
    </row>
    <row r="27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2"/>
    </row>
    <row r="272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  <c r="AD272" s="82"/>
    </row>
    <row r="273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</row>
    <row r="274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</row>
    <row r="275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</row>
    <row r="276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</row>
    <row r="277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</row>
    <row r="278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</row>
    <row r="279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</row>
    <row r="280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</row>
    <row r="28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</row>
    <row r="282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</row>
    <row r="283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</row>
    <row r="284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</row>
    <row r="285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</row>
    <row r="286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</row>
    <row r="287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</row>
    <row r="288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</row>
    <row r="289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</row>
    <row r="290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</row>
    <row r="29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</row>
    <row r="292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</row>
    <row r="293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</row>
    <row r="294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</row>
    <row r="295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</row>
    <row r="296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</row>
    <row r="297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</row>
    <row r="298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</row>
    <row r="299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</row>
    <row r="300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</row>
    <row r="30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</row>
    <row r="302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</row>
    <row r="303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</row>
    <row r="304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</row>
    <row r="305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</row>
    <row r="306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</row>
    <row r="307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</row>
    <row r="308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</row>
    <row r="309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</row>
    <row r="310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</row>
    <row r="31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</row>
    <row r="312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</row>
    <row r="313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</row>
    <row r="314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</row>
    <row r="315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</row>
    <row r="316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</row>
    <row r="317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</row>
    <row r="318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</row>
    <row r="319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</row>
    <row r="320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</row>
    <row r="32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</row>
    <row r="322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</row>
    <row r="323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</row>
    <row r="324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</row>
    <row r="325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</row>
    <row r="326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</row>
    <row r="327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</row>
    <row r="328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</row>
    <row r="329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</row>
    <row r="330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</row>
    <row r="33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</row>
    <row r="332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</row>
    <row r="333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</row>
    <row r="334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</row>
    <row r="335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  <c r="AB335" s="82"/>
      <c r="AC335" s="82"/>
      <c r="AD335" s="82"/>
    </row>
    <row r="336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  <c r="AC336" s="82"/>
      <c r="AD336" s="82"/>
    </row>
    <row r="337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  <c r="AC337" s="82"/>
      <c r="AD337" s="82"/>
    </row>
    <row r="338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</row>
    <row r="339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</row>
    <row r="340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</row>
    <row r="34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</row>
    <row r="342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82"/>
      <c r="AC342" s="82"/>
      <c r="AD342" s="82"/>
    </row>
    <row r="343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82"/>
      <c r="AC343" s="82"/>
      <c r="AD343" s="82"/>
    </row>
    <row r="344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  <c r="AB344" s="82"/>
      <c r="AC344" s="82"/>
      <c r="AD344" s="82"/>
    </row>
    <row r="345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  <c r="AB345" s="82"/>
      <c r="AC345" s="82"/>
      <c r="AD345" s="82"/>
    </row>
    <row r="346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  <c r="AD346" s="82"/>
    </row>
    <row r="347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</row>
    <row r="348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</row>
    <row r="349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  <c r="AD349" s="82"/>
    </row>
    <row r="350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2"/>
      <c r="AC350" s="82"/>
      <c r="AD350" s="82"/>
    </row>
    <row r="35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</row>
    <row r="352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  <c r="AC352" s="82"/>
      <c r="AD352" s="82"/>
    </row>
    <row r="353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  <c r="AB353" s="82"/>
      <c r="AC353" s="82"/>
      <c r="AD353" s="82"/>
    </row>
    <row r="354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</row>
    <row r="355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  <c r="AD355" s="82"/>
    </row>
    <row r="356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</row>
    <row r="357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</row>
    <row r="358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  <c r="AA358" s="82"/>
      <c r="AB358" s="82"/>
      <c r="AC358" s="82"/>
      <c r="AD358" s="82"/>
    </row>
    <row r="359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  <c r="AA359" s="82"/>
      <c r="AB359" s="82"/>
      <c r="AC359" s="82"/>
      <c r="AD359" s="82"/>
    </row>
    <row r="360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  <c r="AB360" s="82"/>
      <c r="AC360" s="82"/>
      <c r="AD360" s="82"/>
    </row>
    <row r="36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  <c r="AB361" s="82"/>
      <c r="AC361" s="82"/>
      <c r="AD361" s="82"/>
    </row>
    <row r="362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2"/>
      <c r="AC362" s="82"/>
      <c r="AD362" s="82"/>
    </row>
    <row r="363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</row>
    <row r="364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  <c r="AB364" s="82"/>
      <c r="AC364" s="82"/>
      <c r="AD364" s="82"/>
    </row>
    <row r="365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  <c r="AA365" s="82"/>
      <c r="AB365" s="82"/>
      <c r="AC365" s="82"/>
      <c r="AD365" s="82"/>
    </row>
    <row r="366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  <c r="AA366" s="82"/>
      <c r="AB366" s="82"/>
      <c r="AC366" s="82"/>
      <c r="AD366" s="82"/>
    </row>
    <row r="367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  <c r="AD367" s="82"/>
    </row>
    <row r="368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</row>
    <row r="369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  <c r="AB369" s="82"/>
      <c r="AC369" s="82"/>
      <c r="AD369" s="82"/>
    </row>
    <row r="370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  <c r="AB370" s="82"/>
      <c r="AC370" s="82"/>
      <c r="AD370" s="82"/>
    </row>
    <row r="37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  <c r="AA371" s="82"/>
      <c r="AB371" s="82"/>
      <c r="AC371" s="82"/>
      <c r="AD371" s="82"/>
    </row>
    <row r="372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  <c r="AA372" s="82"/>
      <c r="AB372" s="82"/>
      <c r="AC372" s="82"/>
      <c r="AD372" s="82"/>
    </row>
    <row r="373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2"/>
      <c r="AC373" s="82"/>
      <c r="AD373" s="82"/>
    </row>
    <row r="374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  <c r="AA374" s="82"/>
      <c r="AB374" s="82"/>
      <c r="AC374" s="82"/>
      <c r="AD374" s="82"/>
    </row>
    <row r="375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</row>
    <row r="376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  <c r="AB376" s="82"/>
      <c r="AC376" s="82"/>
      <c r="AD376" s="82"/>
    </row>
    <row r="377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  <c r="AB377" s="82"/>
      <c r="AC377" s="82"/>
      <c r="AD377" s="82"/>
    </row>
    <row r="378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  <c r="AB378" s="82"/>
      <c r="AC378" s="82"/>
      <c r="AD378" s="82"/>
    </row>
    <row r="379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  <c r="AD379" s="82"/>
    </row>
    <row r="380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  <c r="AD380" s="82"/>
    </row>
    <row r="38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</row>
    <row r="382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  <c r="AC382" s="82"/>
      <c r="AD382" s="82"/>
    </row>
    <row r="383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2"/>
      <c r="AC383" s="82"/>
      <c r="AD383" s="82"/>
    </row>
    <row r="384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2"/>
      <c r="AC384" s="82"/>
      <c r="AD384" s="82"/>
    </row>
    <row r="385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  <c r="AB385" s="82"/>
      <c r="AC385" s="82"/>
      <c r="AD385" s="82"/>
    </row>
    <row r="386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  <c r="AC386" s="82"/>
      <c r="AD386" s="82"/>
    </row>
    <row r="387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</row>
    <row r="388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</row>
    <row r="389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82"/>
      <c r="AC389" s="82"/>
      <c r="AD389" s="82"/>
    </row>
    <row r="390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82"/>
      <c r="AC390" s="82"/>
      <c r="AD390" s="82"/>
    </row>
    <row r="39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  <c r="AA391" s="82"/>
      <c r="AB391" s="82"/>
      <c r="AC391" s="82"/>
      <c r="AD391" s="82"/>
    </row>
    <row r="392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  <c r="AB392" s="82"/>
      <c r="AC392" s="82"/>
      <c r="AD392" s="82"/>
    </row>
    <row r="393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  <c r="AB393" s="82"/>
      <c r="AC393" s="82"/>
      <c r="AD393" s="82"/>
    </row>
    <row r="394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2"/>
      <c r="AC394" s="82"/>
      <c r="AD394" s="82"/>
    </row>
    <row r="395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2"/>
      <c r="AC395" s="82"/>
      <c r="AD395" s="82"/>
    </row>
    <row r="396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  <c r="AA396" s="82"/>
      <c r="AB396" s="82"/>
      <c r="AC396" s="82"/>
      <c r="AD396" s="82"/>
    </row>
    <row r="397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  <c r="AC397" s="82"/>
      <c r="AD397" s="82"/>
    </row>
    <row r="398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  <c r="AB398" s="82"/>
      <c r="AC398" s="82"/>
      <c r="AD398" s="82"/>
    </row>
    <row r="399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  <c r="AB399" s="82"/>
      <c r="AC399" s="82"/>
      <c r="AD399" s="82"/>
    </row>
    <row r="400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  <c r="AB400" s="82"/>
      <c r="AC400" s="82"/>
      <c r="AD400" s="82"/>
    </row>
    <row r="40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  <c r="AB401" s="82"/>
      <c r="AC401" s="82"/>
      <c r="AD401" s="82"/>
    </row>
    <row r="402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  <c r="AC402" s="82"/>
      <c r="AD402" s="82"/>
    </row>
    <row r="403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  <c r="AB403" s="82"/>
      <c r="AC403" s="82"/>
      <c r="AD403" s="82"/>
    </row>
    <row r="404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82"/>
      <c r="AB404" s="82"/>
      <c r="AC404" s="82"/>
      <c r="AD404" s="82"/>
    </row>
    <row r="405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2"/>
      <c r="AC405" s="82"/>
      <c r="AD405" s="82"/>
    </row>
    <row r="406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2"/>
      <c r="AC406" s="82"/>
      <c r="AD406" s="82"/>
    </row>
    <row r="407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</row>
    <row r="408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</row>
    <row r="409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82"/>
      <c r="AC409" s="82"/>
      <c r="AD409" s="82"/>
    </row>
    <row r="410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  <c r="AB410" s="82"/>
      <c r="AC410" s="82"/>
      <c r="AD410" s="82"/>
    </row>
    <row r="41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  <c r="AB411" s="82"/>
      <c r="AC411" s="82"/>
      <c r="AD411" s="82"/>
    </row>
    <row r="412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  <c r="AA412" s="82"/>
      <c r="AB412" s="82"/>
      <c r="AC412" s="82"/>
      <c r="AD412" s="82"/>
    </row>
    <row r="413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  <c r="AB413" s="82"/>
      <c r="AC413" s="82"/>
      <c r="AD413" s="82"/>
    </row>
    <row r="414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  <c r="AB414" s="82"/>
      <c r="AC414" s="82"/>
      <c r="AD414" s="82"/>
    </row>
    <row r="415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  <c r="AB415" s="82"/>
      <c r="AC415" s="82"/>
      <c r="AD415" s="82"/>
    </row>
    <row r="416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2"/>
      <c r="AC416" s="82"/>
      <c r="AD416" s="82"/>
    </row>
    <row r="417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  <c r="AB417" s="82"/>
      <c r="AC417" s="82"/>
      <c r="AD417" s="82"/>
    </row>
    <row r="418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  <c r="AB418" s="82"/>
      <c r="AC418" s="82"/>
      <c r="AD418" s="82"/>
    </row>
    <row r="419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  <c r="AB419" s="82"/>
      <c r="AC419" s="82"/>
      <c r="AD419" s="82"/>
    </row>
    <row r="420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  <c r="AB420" s="82"/>
      <c r="AC420" s="82"/>
      <c r="AD420" s="82"/>
    </row>
    <row r="42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  <c r="AA421" s="82"/>
      <c r="AB421" s="82"/>
      <c r="AC421" s="82"/>
      <c r="AD421" s="82"/>
    </row>
    <row r="422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  <c r="AB422" s="82"/>
      <c r="AC422" s="82"/>
      <c r="AD422" s="82"/>
    </row>
    <row r="423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  <c r="AC423" s="82"/>
      <c r="AD423" s="82"/>
    </row>
    <row r="424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  <c r="AB424" s="82"/>
      <c r="AC424" s="82"/>
      <c r="AD424" s="82"/>
    </row>
    <row r="425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  <c r="AB425" s="82"/>
      <c r="AC425" s="82"/>
      <c r="AD425" s="82"/>
    </row>
    <row r="426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  <c r="AB426" s="82"/>
      <c r="AC426" s="82"/>
      <c r="AD426" s="82"/>
    </row>
    <row r="427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</row>
    <row r="428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  <c r="AD428" s="82"/>
    </row>
    <row r="429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  <c r="AA429" s="82"/>
      <c r="AB429" s="82"/>
      <c r="AC429" s="82"/>
      <c r="AD429" s="82"/>
    </row>
    <row r="430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  <c r="AB430" s="82"/>
      <c r="AC430" s="82"/>
      <c r="AD430" s="82"/>
    </row>
    <row r="43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  <c r="AB431" s="82"/>
      <c r="AC431" s="82"/>
      <c r="AD431" s="82"/>
    </row>
    <row r="432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  <c r="AB432" s="82"/>
      <c r="AC432" s="82"/>
      <c r="AD432" s="82"/>
    </row>
    <row r="433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  <c r="AD433" s="82"/>
    </row>
    <row r="434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  <c r="AB434" s="82"/>
      <c r="AC434" s="82"/>
      <c r="AD434" s="82"/>
    </row>
    <row r="435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  <c r="AC435" s="82"/>
      <c r="AD435" s="82"/>
    </row>
    <row r="436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82"/>
      <c r="AC436" s="82"/>
      <c r="AD436" s="82"/>
    </row>
    <row r="437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</row>
    <row r="438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  <c r="AC438" s="82"/>
      <c r="AD438" s="82"/>
    </row>
    <row r="439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2"/>
      <c r="AC439" s="82"/>
      <c r="AD439" s="82"/>
    </row>
    <row r="440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  <c r="AA440" s="82"/>
      <c r="AB440" s="82"/>
      <c r="AC440" s="82"/>
      <c r="AD440" s="82"/>
    </row>
    <row r="44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  <c r="AB441" s="82"/>
      <c r="AC441" s="82"/>
      <c r="AD441" s="82"/>
    </row>
    <row r="442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  <c r="AB442" s="82"/>
      <c r="AC442" s="82"/>
      <c r="AD442" s="82"/>
    </row>
    <row r="443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  <c r="AB443" s="82"/>
      <c r="AC443" s="82"/>
      <c r="AD443" s="82"/>
    </row>
    <row r="444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  <c r="AB444" s="82"/>
      <c r="AC444" s="82"/>
      <c r="AD444" s="82"/>
    </row>
    <row r="445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  <c r="AB445" s="82"/>
      <c r="AC445" s="82"/>
      <c r="AD445" s="82"/>
    </row>
    <row r="446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  <c r="AA446" s="82"/>
      <c r="AB446" s="82"/>
      <c r="AC446" s="82"/>
      <c r="AD446" s="82"/>
    </row>
    <row r="447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</row>
    <row r="448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</row>
    <row r="449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  <c r="AA449" s="82"/>
      <c r="AB449" s="82"/>
      <c r="AC449" s="82"/>
      <c r="AD449" s="82"/>
    </row>
    <row r="450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2"/>
      <c r="AC450" s="82"/>
      <c r="AD450" s="82"/>
    </row>
    <row r="45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  <c r="AC451" s="82"/>
      <c r="AD451" s="82"/>
    </row>
    <row r="452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  <c r="AB452" s="82"/>
      <c r="AC452" s="82"/>
      <c r="AD452" s="82"/>
    </row>
    <row r="453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  <c r="AA453" s="82"/>
      <c r="AB453" s="82"/>
      <c r="AC453" s="82"/>
      <c r="AD453" s="82"/>
    </row>
    <row r="454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  <c r="AB454" s="82"/>
      <c r="AC454" s="82"/>
      <c r="AD454" s="82"/>
    </row>
    <row r="455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  <c r="AA455" s="82"/>
      <c r="AB455" s="82"/>
      <c r="AC455" s="82"/>
      <c r="AD455" s="82"/>
    </row>
    <row r="456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  <c r="AA456" s="82"/>
      <c r="AB456" s="82"/>
      <c r="AC456" s="82"/>
      <c r="AD456" s="82"/>
    </row>
    <row r="457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  <c r="AA457" s="82"/>
      <c r="AB457" s="82"/>
      <c r="AC457" s="82"/>
      <c r="AD457" s="82"/>
    </row>
    <row r="458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82"/>
      <c r="AB458" s="82"/>
      <c r="AC458" s="82"/>
      <c r="AD458" s="82"/>
    </row>
    <row r="459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  <c r="AA459" s="82"/>
      <c r="AB459" s="82"/>
      <c r="AC459" s="82"/>
      <c r="AD459" s="82"/>
    </row>
    <row r="460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  <c r="AA460" s="82"/>
      <c r="AB460" s="82"/>
      <c r="AC460" s="82"/>
      <c r="AD460" s="82"/>
    </row>
    <row r="46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2"/>
      <c r="AC461" s="82"/>
      <c r="AD461" s="82"/>
    </row>
    <row r="462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  <c r="AB462" s="82"/>
      <c r="AC462" s="82"/>
      <c r="AD462" s="82"/>
    </row>
    <row r="463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  <c r="AA463" s="82"/>
      <c r="AB463" s="82"/>
      <c r="AC463" s="82"/>
      <c r="AD463" s="82"/>
    </row>
    <row r="464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  <c r="AA464" s="82"/>
      <c r="AB464" s="82"/>
      <c r="AC464" s="82"/>
      <c r="AD464" s="82"/>
    </row>
    <row r="465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  <c r="AA465" s="82"/>
      <c r="AB465" s="82"/>
      <c r="AC465" s="82"/>
      <c r="AD465" s="82"/>
    </row>
    <row r="466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  <c r="AB466" s="82"/>
      <c r="AC466" s="82"/>
      <c r="AD466" s="82"/>
    </row>
    <row r="467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2"/>
      <c r="AD467" s="82"/>
    </row>
    <row r="468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2"/>
      <c r="AD468" s="82"/>
    </row>
    <row r="469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  <c r="AB469" s="82"/>
      <c r="AC469" s="82"/>
      <c r="AD469" s="82"/>
    </row>
    <row r="470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  <c r="AA470" s="82"/>
      <c r="AB470" s="82"/>
      <c r="AC470" s="82"/>
      <c r="AD470" s="82"/>
    </row>
    <row r="47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  <c r="AA471" s="82"/>
      <c r="AB471" s="82"/>
      <c r="AC471" s="82"/>
      <c r="AD471" s="82"/>
    </row>
    <row r="472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  <c r="AA472" s="82"/>
      <c r="AB472" s="82"/>
      <c r="AC472" s="82"/>
      <c r="AD472" s="82"/>
    </row>
    <row r="473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  <c r="AB473" s="82"/>
      <c r="AC473" s="82"/>
      <c r="AD473" s="82"/>
    </row>
    <row r="474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  <c r="AB474" s="82"/>
      <c r="AC474" s="82"/>
      <c r="AD474" s="82"/>
    </row>
    <row r="475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  <c r="AB475" s="82"/>
      <c r="AC475" s="82"/>
      <c r="AD475" s="82"/>
    </row>
    <row r="476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  <c r="AB476" s="82"/>
      <c r="AC476" s="82"/>
      <c r="AD476" s="82"/>
    </row>
    <row r="477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  <c r="AB477" s="82"/>
      <c r="AC477" s="82"/>
      <c r="AD477" s="82"/>
    </row>
    <row r="478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  <c r="AB478" s="82"/>
      <c r="AC478" s="82"/>
      <c r="AD478" s="82"/>
    </row>
    <row r="479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  <c r="AA479" s="82"/>
      <c r="AB479" s="82"/>
      <c r="AC479" s="82"/>
      <c r="AD479" s="82"/>
    </row>
    <row r="480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82"/>
      <c r="AB480" s="82"/>
      <c r="AC480" s="82"/>
      <c r="AD480" s="82"/>
    </row>
    <row r="48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  <c r="AB481" s="82"/>
      <c r="AC481" s="82"/>
      <c r="AD481" s="82"/>
    </row>
    <row r="482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  <c r="AB482" s="82"/>
      <c r="AC482" s="82"/>
      <c r="AD482" s="82"/>
    </row>
    <row r="483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  <c r="AB483" s="82"/>
      <c r="AC483" s="82"/>
      <c r="AD483" s="82"/>
    </row>
    <row r="484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  <c r="AB484" s="82"/>
      <c r="AC484" s="82"/>
      <c r="AD484" s="82"/>
    </row>
    <row r="485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  <c r="AB485" s="82"/>
      <c r="AC485" s="82"/>
      <c r="AD485" s="82"/>
    </row>
    <row r="486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82"/>
      <c r="AB486" s="82"/>
      <c r="AC486" s="82"/>
      <c r="AD486" s="82"/>
    </row>
    <row r="487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  <c r="AC487" s="82"/>
      <c r="AD487" s="82"/>
    </row>
    <row r="488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  <c r="AB488" s="82"/>
      <c r="AC488" s="82"/>
      <c r="AD488" s="82"/>
    </row>
    <row r="489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82"/>
      <c r="AB489" s="82"/>
      <c r="AC489" s="82"/>
      <c r="AD489" s="82"/>
    </row>
    <row r="490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  <c r="AB490" s="82"/>
      <c r="AC490" s="82"/>
      <c r="AD490" s="82"/>
    </row>
    <row r="49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  <c r="AB491" s="82"/>
      <c r="AC491" s="82"/>
      <c r="AD491" s="82"/>
    </row>
    <row r="492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  <c r="AB492" s="82"/>
      <c r="AC492" s="82"/>
      <c r="AD492" s="82"/>
    </row>
    <row r="493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</row>
    <row r="494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  <c r="AB494" s="82"/>
      <c r="AC494" s="82"/>
      <c r="AD494" s="82"/>
    </row>
    <row r="495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  <c r="AB495" s="82"/>
      <c r="AC495" s="82"/>
      <c r="AD495" s="82"/>
    </row>
    <row r="496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82"/>
      <c r="AB496" s="82"/>
      <c r="AC496" s="82"/>
      <c r="AD496" s="82"/>
    </row>
    <row r="497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82"/>
      <c r="AB497" s="82"/>
      <c r="AC497" s="82"/>
      <c r="AD497" s="82"/>
    </row>
    <row r="498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  <c r="AB498" s="82"/>
      <c r="AC498" s="82"/>
      <c r="AD498" s="82"/>
    </row>
    <row r="499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82"/>
      <c r="AB499" s="82"/>
      <c r="AC499" s="82"/>
      <c r="AD499" s="82"/>
    </row>
    <row r="500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  <c r="AB500" s="82"/>
      <c r="AC500" s="82"/>
      <c r="AD500" s="82"/>
    </row>
    <row r="50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  <c r="AB501" s="82"/>
      <c r="AC501" s="82"/>
      <c r="AD501" s="82"/>
    </row>
    <row r="502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  <c r="AB502" s="82"/>
      <c r="AC502" s="82"/>
      <c r="AD502" s="82"/>
    </row>
    <row r="503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  <c r="AB503" s="82"/>
      <c r="AC503" s="82"/>
      <c r="AD503" s="82"/>
    </row>
    <row r="504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  <c r="AA504" s="82"/>
      <c r="AB504" s="82"/>
      <c r="AC504" s="82"/>
      <c r="AD504" s="82"/>
    </row>
    <row r="505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82"/>
      <c r="AB505" s="82"/>
      <c r="AC505" s="82"/>
      <c r="AD505" s="82"/>
    </row>
    <row r="506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  <c r="AA506" s="82"/>
      <c r="AB506" s="82"/>
      <c r="AC506" s="82"/>
      <c r="AD506" s="82"/>
    </row>
    <row r="507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  <c r="AA507" s="82"/>
      <c r="AB507" s="82"/>
      <c r="AC507" s="82"/>
      <c r="AD507" s="82"/>
    </row>
    <row r="508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82"/>
      <c r="AB508" s="82"/>
      <c r="AC508" s="82"/>
      <c r="AD508" s="82"/>
    </row>
    <row r="509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  <c r="AB509" s="82"/>
      <c r="AC509" s="82"/>
      <c r="AD509" s="82"/>
    </row>
    <row r="510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82"/>
      <c r="AB510" s="82"/>
      <c r="AC510" s="82"/>
      <c r="AD510" s="82"/>
    </row>
    <row r="51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  <c r="AB511" s="82"/>
      <c r="AC511" s="82"/>
      <c r="AD511" s="82"/>
    </row>
    <row r="512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  <c r="AB512" s="82"/>
      <c r="AC512" s="82"/>
      <c r="AD512" s="82"/>
    </row>
    <row r="513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  <c r="AB513" s="82"/>
      <c r="AC513" s="82"/>
      <c r="AD513" s="82"/>
    </row>
    <row r="514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  <c r="AC514" s="82"/>
      <c r="AD514" s="82"/>
    </row>
    <row r="515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  <c r="AB515" s="82"/>
      <c r="AC515" s="82"/>
      <c r="AD515" s="82"/>
    </row>
    <row r="516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  <c r="AB516" s="82"/>
      <c r="AC516" s="82"/>
      <c r="AD516" s="82"/>
    </row>
    <row r="517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  <c r="AC517" s="82"/>
      <c r="AD517" s="82"/>
    </row>
    <row r="518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  <c r="AA518" s="82"/>
      <c r="AB518" s="82"/>
      <c r="AC518" s="82"/>
      <c r="AD518" s="82"/>
    </row>
    <row r="519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  <c r="AB519" s="82"/>
      <c r="AC519" s="82"/>
      <c r="AD519" s="82"/>
    </row>
    <row r="520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  <c r="AB520" s="82"/>
      <c r="AC520" s="82"/>
      <c r="AD520" s="82"/>
    </row>
    <row r="52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  <c r="AB521" s="82"/>
      <c r="AC521" s="82"/>
      <c r="AD521" s="82"/>
    </row>
    <row r="522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  <c r="AB522" s="82"/>
      <c r="AC522" s="82"/>
      <c r="AD522" s="82"/>
    </row>
    <row r="523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  <c r="AB523" s="82"/>
      <c r="AC523" s="82"/>
      <c r="AD523" s="82"/>
    </row>
    <row r="524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  <c r="AB524" s="82"/>
      <c r="AC524" s="82"/>
      <c r="AD524" s="82"/>
    </row>
    <row r="525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  <c r="AB525" s="82"/>
      <c r="AC525" s="82"/>
      <c r="AD525" s="82"/>
    </row>
    <row r="526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  <c r="AB526" s="82"/>
      <c r="AC526" s="82"/>
      <c r="AD526" s="82"/>
    </row>
    <row r="527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  <c r="AB527" s="82"/>
      <c r="AC527" s="82"/>
      <c r="AD527" s="82"/>
    </row>
    <row r="528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  <c r="AA528" s="82"/>
      <c r="AB528" s="82"/>
      <c r="AC528" s="82"/>
      <c r="AD528" s="82"/>
    </row>
    <row r="529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  <c r="AB529" s="82"/>
      <c r="AC529" s="82"/>
      <c r="AD529" s="82"/>
    </row>
    <row r="530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  <c r="AB530" s="82"/>
      <c r="AC530" s="82"/>
      <c r="AD530" s="82"/>
    </row>
    <row r="53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  <c r="AB531" s="82"/>
      <c r="AC531" s="82"/>
      <c r="AD531" s="82"/>
    </row>
    <row r="532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  <c r="AB532" s="82"/>
      <c r="AC532" s="82"/>
      <c r="AD532" s="82"/>
    </row>
    <row r="533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  <c r="AA533" s="82"/>
      <c r="AB533" s="82"/>
      <c r="AC533" s="82"/>
      <c r="AD533" s="82"/>
    </row>
    <row r="534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  <c r="AB534" s="82"/>
      <c r="AC534" s="82"/>
      <c r="AD534" s="82"/>
    </row>
    <row r="535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  <c r="AB535" s="82"/>
      <c r="AC535" s="82"/>
      <c r="AD535" s="82"/>
    </row>
    <row r="536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  <c r="AB536" s="82"/>
      <c r="AC536" s="82"/>
      <c r="AD536" s="82"/>
    </row>
    <row r="537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  <c r="AC537" s="82"/>
      <c r="AD537" s="82"/>
    </row>
    <row r="538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  <c r="AB538" s="82"/>
      <c r="AC538" s="82"/>
      <c r="AD538" s="82"/>
    </row>
    <row r="539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  <c r="AC539" s="82"/>
      <c r="AD539" s="82"/>
    </row>
    <row r="540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  <c r="AB540" s="82"/>
      <c r="AC540" s="82"/>
      <c r="AD540" s="82"/>
    </row>
    <row r="54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  <c r="AC541" s="82"/>
      <c r="AD541" s="82"/>
    </row>
    <row r="542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  <c r="AC542" s="82"/>
      <c r="AD542" s="82"/>
    </row>
    <row r="543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  <c r="AB543" s="82"/>
      <c r="AC543" s="82"/>
      <c r="AD543" s="82"/>
    </row>
    <row r="544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  <c r="AB544" s="82"/>
      <c r="AC544" s="82"/>
      <c r="AD544" s="82"/>
    </row>
    <row r="545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  <c r="AB545" s="82"/>
      <c r="AC545" s="82"/>
      <c r="AD545" s="82"/>
    </row>
    <row r="546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  <c r="AB546" s="82"/>
      <c r="AC546" s="82"/>
      <c r="AD546" s="82"/>
    </row>
    <row r="547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  <c r="AB547" s="82"/>
      <c r="AC547" s="82"/>
      <c r="AD547" s="82"/>
    </row>
    <row r="548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  <c r="AB548" s="82"/>
      <c r="AC548" s="82"/>
      <c r="AD548" s="82"/>
    </row>
    <row r="549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</row>
    <row r="550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  <c r="AB550" s="82"/>
      <c r="AC550" s="82"/>
      <c r="AD550" s="82"/>
    </row>
    <row r="55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  <c r="AA551" s="82"/>
      <c r="AB551" s="82"/>
      <c r="AC551" s="82"/>
      <c r="AD551" s="82"/>
    </row>
    <row r="552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  <c r="AB552" s="82"/>
      <c r="AC552" s="82"/>
      <c r="AD552" s="82"/>
    </row>
    <row r="553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  <c r="AA553" s="82"/>
      <c r="AB553" s="82"/>
      <c r="AC553" s="82"/>
      <c r="AD553" s="82"/>
    </row>
    <row r="554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  <c r="AA554" s="82"/>
      <c r="AB554" s="82"/>
      <c r="AC554" s="82"/>
      <c r="AD554" s="82"/>
    </row>
    <row r="555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  <c r="AB555" s="82"/>
      <c r="AC555" s="82"/>
      <c r="AD555" s="82"/>
    </row>
    <row r="556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  <c r="AB556" s="82"/>
      <c r="AC556" s="82"/>
      <c r="AD556" s="82"/>
    </row>
    <row r="557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  <c r="AA557" s="82"/>
      <c r="AB557" s="82"/>
      <c r="AC557" s="82"/>
      <c r="AD557" s="82"/>
    </row>
    <row r="558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  <c r="AA558" s="82"/>
      <c r="AB558" s="82"/>
      <c r="AC558" s="82"/>
      <c r="AD558" s="82"/>
    </row>
    <row r="559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  <c r="AB559" s="82"/>
      <c r="AC559" s="82"/>
      <c r="AD559" s="82"/>
    </row>
    <row r="560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  <c r="AA560" s="82"/>
      <c r="AB560" s="82"/>
      <c r="AC560" s="82"/>
      <c r="AD560" s="82"/>
    </row>
    <row r="56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82"/>
      <c r="AB561" s="82"/>
      <c r="AC561" s="82"/>
      <c r="AD561" s="82"/>
    </row>
    <row r="562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82"/>
      <c r="AB562" s="82"/>
      <c r="AC562" s="82"/>
      <c r="AD562" s="82"/>
    </row>
    <row r="563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  <c r="AA563" s="82"/>
      <c r="AB563" s="82"/>
      <c r="AC563" s="82"/>
      <c r="AD563" s="82"/>
    </row>
    <row r="564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82"/>
      <c r="AB564" s="82"/>
      <c r="AC564" s="82"/>
      <c r="AD564" s="82"/>
    </row>
    <row r="565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  <c r="AB565" s="82"/>
      <c r="AC565" s="82"/>
      <c r="AD565" s="82"/>
    </row>
    <row r="566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82"/>
      <c r="AB566" s="82"/>
      <c r="AC566" s="82"/>
      <c r="AD566" s="82"/>
    </row>
    <row r="567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82"/>
      <c r="AB567" s="82"/>
      <c r="AC567" s="82"/>
      <c r="AD567" s="82"/>
    </row>
    <row r="568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  <c r="AA568" s="82"/>
      <c r="AB568" s="82"/>
      <c r="AC568" s="82"/>
      <c r="AD568" s="82"/>
    </row>
    <row r="569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82"/>
      <c r="AB569" s="82"/>
      <c r="AC569" s="82"/>
      <c r="AD569" s="82"/>
    </row>
    <row r="570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  <c r="AB570" s="82"/>
      <c r="AC570" s="82"/>
      <c r="AD570" s="82"/>
    </row>
    <row r="57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  <c r="AB571" s="82"/>
      <c r="AC571" s="82"/>
      <c r="AD571" s="82"/>
    </row>
    <row r="572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  <c r="AB572" s="82"/>
      <c r="AC572" s="82"/>
      <c r="AD572" s="82"/>
    </row>
    <row r="573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  <c r="AA573" s="82"/>
      <c r="AB573" s="82"/>
      <c r="AC573" s="82"/>
      <c r="AD573" s="82"/>
    </row>
    <row r="574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  <c r="AB574" s="82"/>
      <c r="AC574" s="82"/>
      <c r="AD574" s="82"/>
    </row>
    <row r="575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  <c r="AB575" s="82"/>
      <c r="AC575" s="82"/>
      <c r="AD575" s="82"/>
    </row>
    <row r="576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  <c r="AB576" s="82"/>
      <c r="AC576" s="82"/>
      <c r="AD576" s="82"/>
    </row>
    <row r="577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82"/>
      <c r="AC577" s="82"/>
      <c r="AD577" s="82"/>
    </row>
    <row r="578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  <c r="AA578" s="82"/>
      <c r="AB578" s="82"/>
      <c r="AC578" s="82"/>
      <c r="AD578" s="82"/>
    </row>
    <row r="579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  <c r="AA579" s="82"/>
      <c r="AB579" s="82"/>
      <c r="AC579" s="82"/>
      <c r="AD579" s="82"/>
    </row>
    <row r="580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82"/>
      <c r="AB580" s="82"/>
      <c r="AC580" s="82"/>
      <c r="AD580" s="82"/>
    </row>
    <row r="58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  <c r="AB581" s="82"/>
      <c r="AC581" s="82"/>
      <c r="AD581" s="82"/>
    </row>
    <row r="582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  <c r="AB582" s="82"/>
      <c r="AC582" s="82"/>
      <c r="AD582" s="82"/>
    </row>
    <row r="583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  <c r="AB583" s="82"/>
      <c r="AC583" s="82"/>
      <c r="AD583" s="82"/>
    </row>
    <row r="584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  <c r="AA584" s="82"/>
      <c r="AB584" s="82"/>
      <c r="AC584" s="82"/>
      <c r="AD584" s="82"/>
    </row>
    <row r="585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  <c r="AB585" s="82"/>
      <c r="AC585" s="82"/>
      <c r="AD585" s="82"/>
    </row>
    <row r="586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  <c r="AB586" s="82"/>
      <c r="AC586" s="82"/>
      <c r="AD586" s="82"/>
    </row>
    <row r="587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  <c r="AB587" s="82"/>
      <c r="AC587" s="82"/>
      <c r="AD587" s="82"/>
    </row>
    <row r="588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  <c r="AA588" s="82"/>
      <c r="AB588" s="82"/>
      <c r="AC588" s="82"/>
      <c r="AD588" s="82"/>
    </row>
    <row r="589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  <c r="AB589" s="82"/>
      <c r="AC589" s="82"/>
      <c r="AD589" s="82"/>
    </row>
    <row r="590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  <c r="AB590" s="82"/>
      <c r="AC590" s="82"/>
      <c r="AD590" s="82"/>
    </row>
    <row r="59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  <c r="AA591" s="82"/>
      <c r="AB591" s="82"/>
      <c r="AC591" s="82"/>
      <c r="AD591" s="82"/>
    </row>
    <row r="592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82"/>
      <c r="AB592" s="82"/>
      <c r="AC592" s="82"/>
      <c r="AD592" s="82"/>
    </row>
    <row r="593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  <c r="AA593" s="82"/>
      <c r="AB593" s="82"/>
      <c r="AC593" s="82"/>
      <c r="AD593" s="82"/>
    </row>
    <row r="594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  <c r="AA594" s="82"/>
      <c r="AB594" s="82"/>
      <c r="AC594" s="82"/>
      <c r="AD594" s="82"/>
    </row>
    <row r="595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  <c r="AC595" s="82"/>
      <c r="AD595" s="82"/>
    </row>
    <row r="596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  <c r="AB596" s="82"/>
      <c r="AC596" s="82"/>
      <c r="AD596" s="82"/>
    </row>
    <row r="597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  <c r="AB597" s="82"/>
      <c r="AC597" s="82"/>
      <c r="AD597" s="82"/>
    </row>
    <row r="598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  <c r="AA598" s="82"/>
      <c r="AB598" s="82"/>
      <c r="AC598" s="82"/>
      <c r="AD598" s="82"/>
    </row>
    <row r="599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82"/>
      <c r="AB599" s="82"/>
      <c r="AC599" s="82"/>
      <c r="AD599" s="82"/>
    </row>
    <row r="600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  <c r="AA600" s="82"/>
      <c r="AB600" s="82"/>
      <c r="AC600" s="82"/>
      <c r="AD600" s="82"/>
    </row>
    <row r="60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  <c r="AA601" s="82"/>
      <c r="AB601" s="82"/>
      <c r="AC601" s="82"/>
      <c r="AD601" s="82"/>
    </row>
    <row r="602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  <c r="AB602" s="82"/>
      <c r="AC602" s="82"/>
      <c r="AD602" s="82"/>
    </row>
    <row r="603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  <c r="AA603" s="82"/>
      <c r="AB603" s="82"/>
      <c r="AC603" s="82"/>
      <c r="AD603" s="82"/>
    </row>
    <row r="604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  <c r="AB604" s="82"/>
      <c r="AC604" s="82"/>
      <c r="AD604" s="82"/>
    </row>
    <row r="605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</row>
    <row r="606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  <c r="AA606" s="82"/>
      <c r="AB606" s="82"/>
      <c r="AC606" s="82"/>
      <c r="AD606" s="82"/>
    </row>
    <row r="607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  <c r="AA607" s="82"/>
      <c r="AB607" s="82"/>
      <c r="AC607" s="82"/>
      <c r="AD607" s="82"/>
    </row>
    <row r="608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  <c r="AA608" s="82"/>
      <c r="AB608" s="82"/>
      <c r="AC608" s="82"/>
      <c r="AD608" s="82"/>
    </row>
    <row r="609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  <c r="AB609" s="82"/>
      <c r="AC609" s="82"/>
      <c r="AD609" s="82"/>
    </row>
    <row r="610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  <c r="AA610" s="82"/>
      <c r="AB610" s="82"/>
      <c r="AC610" s="82"/>
      <c r="AD610" s="82"/>
    </row>
    <row r="61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  <c r="AA611" s="82"/>
      <c r="AB611" s="82"/>
      <c r="AC611" s="82"/>
      <c r="AD611" s="82"/>
    </row>
    <row r="612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  <c r="AA612" s="82"/>
      <c r="AB612" s="82"/>
      <c r="AC612" s="82"/>
      <c r="AD612" s="82"/>
    </row>
    <row r="613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  <c r="AA613" s="82"/>
      <c r="AB613" s="82"/>
      <c r="AC613" s="82"/>
      <c r="AD613" s="82"/>
    </row>
    <row r="614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  <c r="AA614" s="82"/>
      <c r="AB614" s="82"/>
      <c r="AC614" s="82"/>
      <c r="AD614" s="82"/>
    </row>
    <row r="615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  <c r="AA615" s="82"/>
      <c r="AB615" s="82"/>
      <c r="AC615" s="82"/>
      <c r="AD615" s="82"/>
    </row>
    <row r="616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  <c r="AA616" s="82"/>
      <c r="AB616" s="82"/>
      <c r="AC616" s="82"/>
      <c r="AD616" s="82"/>
    </row>
    <row r="617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  <c r="AB617" s="82"/>
      <c r="AC617" s="82"/>
      <c r="AD617" s="82"/>
    </row>
    <row r="618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  <c r="AA618" s="82"/>
      <c r="AB618" s="82"/>
      <c r="AC618" s="82"/>
      <c r="AD618" s="82"/>
    </row>
    <row r="619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  <c r="AB619" s="82"/>
      <c r="AC619" s="82"/>
      <c r="AD619" s="82"/>
    </row>
    <row r="620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  <c r="AB620" s="82"/>
      <c r="AC620" s="82"/>
      <c r="AD620" s="82"/>
    </row>
    <row r="62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  <c r="AB621" s="82"/>
      <c r="AC621" s="82"/>
      <c r="AD621" s="82"/>
    </row>
    <row r="622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  <c r="AB622" s="82"/>
      <c r="AC622" s="82"/>
      <c r="AD622" s="82"/>
    </row>
    <row r="623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  <c r="AA623" s="82"/>
      <c r="AB623" s="82"/>
      <c r="AC623" s="82"/>
      <c r="AD623" s="82"/>
    </row>
    <row r="624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  <c r="AB624" s="82"/>
      <c r="AC624" s="82"/>
      <c r="AD624" s="82"/>
    </row>
    <row r="625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  <c r="AA625" s="82"/>
      <c r="AB625" s="82"/>
      <c r="AC625" s="82"/>
      <c r="AD625" s="82"/>
    </row>
    <row r="626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  <c r="AA626" s="82"/>
      <c r="AB626" s="82"/>
      <c r="AC626" s="82"/>
      <c r="AD626" s="82"/>
    </row>
    <row r="627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  <c r="AA627" s="82"/>
      <c r="AB627" s="82"/>
      <c r="AC627" s="82"/>
      <c r="AD627" s="82"/>
    </row>
    <row r="628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  <c r="AA628" s="82"/>
      <c r="AB628" s="82"/>
      <c r="AC628" s="82"/>
      <c r="AD628" s="82"/>
    </row>
    <row r="629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  <c r="AA629" s="82"/>
      <c r="AB629" s="82"/>
      <c r="AC629" s="82"/>
      <c r="AD629" s="82"/>
    </row>
    <row r="630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  <c r="AA630" s="82"/>
      <c r="AB630" s="82"/>
      <c r="AC630" s="82"/>
      <c r="AD630" s="82"/>
    </row>
    <row r="63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  <c r="AB631" s="82"/>
      <c r="AC631" s="82"/>
      <c r="AD631" s="82"/>
    </row>
    <row r="632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  <c r="AA632" s="82"/>
      <c r="AB632" s="82"/>
      <c r="AC632" s="82"/>
      <c r="AD632" s="82"/>
    </row>
    <row r="633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  <c r="AA633" s="82"/>
      <c r="AB633" s="82"/>
      <c r="AC633" s="82"/>
      <c r="AD633" s="82"/>
    </row>
    <row r="634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  <c r="AA634" s="82"/>
      <c r="AB634" s="82"/>
      <c r="AC634" s="82"/>
      <c r="AD634" s="82"/>
    </row>
    <row r="635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  <c r="AA635" s="82"/>
      <c r="AB635" s="82"/>
      <c r="AC635" s="82"/>
      <c r="AD635" s="82"/>
    </row>
    <row r="636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  <c r="AA636" s="82"/>
      <c r="AB636" s="82"/>
      <c r="AC636" s="82"/>
      <c r="AD636" s="82"/>
    </row>
    <row r="637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  <c r="AA637" s="82"/>
      <c r="AB637" s="82"/>
      <c r="AC637" s="82"/>
      <c r="AD637" s="82"/>
    </row>
    <row r="638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  <c r="AA638" s="82"/>
      <c r="AB638" s="82"/>
      <c r="AC638" s="82"/>
      <c r="AD638" s="82"/>
    </row>
    <row r="639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  <c r="AA639" s="82"/>
      <c r="AB639" s="82"/>
      <c r="AC639" s="82"/>
      <c r="AD639" s="82"/>
    </row>
    <row r="640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  <c r="AA640" s="82"/>
      <c r="AB640" s="82"/>
      <c r="AC640" s="82"/>
      <c r="AD640" s="82"/>
    </row>
    <row r="64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  <c r="AA641" s="82"/>
      <c r="AB641" s="82"/>
      <c r="AC641" s="82"/>
      <c r="AD641" s="82"/>
    </row>
    <row r="642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  <c r="AA642" s="82"/>
      <c r="AB642" s="82"/>
      <c r="AC642" s="82"/>
      <c r="AD642" s="82"/>
    </row>
    <row r="643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  <c r="AA643" s="82"/>
      <c r="AB643" s="82"/>
      <c r="AC643" s="82"/>
      <c r="AD643" s="82"/>
    </row>
    <row r="644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  <c r="AA644" s="82"/>
      <c r="AB644" s="82"/>
      <c r="AC644" s="82"/>
      <c r="AD644" s="82"/>
    </row>
    <row r="645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  <c r="AA645" s="82"/>
      <c r="AB645" s="82"/>
      <c r="AC645" s="82"/>
      <c r="AD645" s="82"/>
    </row>
    <row r="646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  <c r="AA646" s="82"/>
      <c r="AB646" s="82"/>
      <c r="AC646" s="82"/>
      <c r="AD646" s="82"/>
    </row>
    <row r="647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  <c r="AA647" s="82"/>
      <c r="AB647" s="82"/>
      <c r="AC647" s="82"/>
      <c r="AD647" s="82"/>
    </row>
    <row r="648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  <c r="AA648" s="82"/>
      <c r="AB648" s="82"/>
      <c r="AC648" s="82"/>
      <c r="AD648" s="82"/>
    </row>
    <row r="649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  <c r="AA649" s="82"/>
      <c r="AB649" s="82"/>
      <c r="AC649" s="82"/>
      <c r="AD649" s="82"/>
    </row>
    <row r="650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  <c r="AA650" s="82"/>
      <c r="AB650" s="82"/>
      <c r="AC650" s="82"/>
      <c r="AD650" s="82"/>
    </row>
    <row r="65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  <c r="AA651" s="82"/>
      <c r="AB651" s="82"/>
      <c r="AC651" s="82"/>
      <c r="AD651" s="82"/>
    </row>
    <row r="652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  <c r="AA652" s="82"/>
      <c r="AB652" s="82"/>
      <c r="AC652" s="82"/>
      <c r="AD652" s="82"/>
    </row>
    <row r="653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  <c r="AA653" s="82"/>
      <c r="AB653" s="82"/>
      <c r="AC653" s="82"/>
      <c r="AD653" s="82"/>
    </row>
    <row r="654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  <c r="AA654" s="82"/>
      <c r="AB654" s="82"/>
      <c r="AC654" s="82"/>
      <c r="AD654" s="82"/>
    </row>
    <row r="655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  <c r="AA655" s="82"/>
      <c r="AB655" s="82"/>
      <c r="AC655" s="82"/>
      <c r="AD655" s="82"/>
    </row>
    <row r="656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  <c r="AA656" s="82"/>
      <c r="AB656" s="82"/>
      <c r="AC656" s="82"/>
      <c r="AD656" s="82"/>
    </row>
    <row r="657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  <c r="AA657" s="82"/>
      <c r="AB657" s="82"/>
      <c r="AC657" s="82"/>
      <c r="AD657" s="82"/>
    </row>
    <row r="658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  <c r="AA658" s="82"/>
      <c r="AB658" s="82"/>
      <c r="AC658" s="82"/>
      <c r="AD658" s="82"/>
    </row>
    <row r="659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  <c r="AA659" s="82"/>
      <c r="AB659" s="82"/>
      <c r="AC659" s="82"/>
      <c r="AD659" s="82"/>
    </row>
    <row r="660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  <c r="AA660" s="82"/>
      <c r="AB660" s="82"/>
      <c r="AC660" s="82"/>
      <c r="AD660" s="82"/>
    </row>
    <row r="66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</row>
    <row r="662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  <c r="AA662" s="82"/>
      <c r="AB662" s="82"/>
      <c r="AC662" s="82"/>
      <c r="AD662" s="82"/>
    </row>
    <row r="663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  <c r="AA663" s="82"/>
      <c r="AB663" s="82"/>
      <c r="AC663" s="82"/>
      <c r="AD663" s="82"/>
    </row>
    <row r="664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  <c r="AA664" s="82"/>
      <c r="AB664" s="82"/>
      <c r="AC664" s="82"/>
      <c r="AD664" s="82"/>
    </row>
    <row r="665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  <c r="AA665" s="82"/>
      <c r="AB665" s="82"/>
      <c r="AC665" s="82"/>
      <c r="AD665" s="82"/>
    </row>
    <row r="666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  <c r="AA666" s="82"/>
      <c r="AB666" s="82"/>
      <c r="AC666" s="82"/>
      <c r="AD666" s="82"/>
    </row>
    <row r="667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  <c r="AA667" s="82"/>
      <c r="AB667" s="82"/>
      <c r="AC667" s="82"/>
      <c r="AD667" s="82"/>
    </row>
    <row r="668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  <c r="AA668" s="82"/>
      <c r="AB668" s="82"/>
      <c r="AC668" s="82"/>
      <c r="AD668" s="82"/>
    </row>
    <row r="669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  <c r="AA669" s="82"/>
      <c r="AB669" s="82"/>
      <c r="AC669" s="82"/>
      <c r="AD669" s="82"/>
    </row>
    <row r="670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  <c r="AA670" s="82"/>
      <c r="AB670" s="82"/>
      <c r="AC670" s="82"/>
      <c r="AD670" s="82"/>
    </row>
    <row r="67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  <c r="AA671" s="82"/>
      <c r="AB671" s="82"/>
      <c r="AC671" s="82"/>
      <c r="AD671" s="82"/>
    </row>
    <row r="672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  <c r="AA672" s="82"/>
      <c r="AB672" s="82"/>
      <c r="AC672" s="82"/>
      <c r="AD672" s="82"/>
    </row>
    <row r="673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  <c r="AA673" s="82"/>
      <c r="AB673" s="82"/>
      <c r="AC673" s="82"/>
      <c r="AD673" s="82"/>
    </row>
    <row r="674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  <c r="AA674" s="82"/>
      <c r="AB674" s="82"/>
      <c r="AC674" s="82"/>
      <c r="AD674" s="82"/>
    </row>
    <row r="675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  <c r="AA675" s="82"/>
      <c r="AB675" s="82"/>
      <c r="AC675" s="82"/>
      <c r="AD675" s="82"/>
    </row>
    <row r="676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  <c r="AA676" s="82"/>
      <c r="AB676" s="82"/>
      <c r="AC676" s="82"/>
      <c r="AD676" s="82"/>
    </row>
    <row r="677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  <c r="AA677" s="82"/>
      <c r="AB677" s="82"/>
      <c r="AC677" s="82"/>
      <c r="AD677" s="82"/>
    </row>
    <row r="678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  <c r="AA678" s="82"/>
      <c r="AB678" s="82"/>
      <c r="AC678" s="82"/>
      <c r="AD678" s="82"/>
    </row>
    <row r="679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  <c r="AA679" s="82"/>
      <c r="AB679" s="82"/>
      <c r="AC679" s="82"/>
      <c r="AD679" s="82"/>
    </row>
    <row r="680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  <c r="AA680" s="82"/>
      <c r="AB680" s="82"/>
      <c r="AC680" s="82"/>
      <c r="AD680" s="82"/>
    </row>
    <row r="68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  <c r="AA681" s="82"/>
      <c r="AB681" s="82"/>
      <c r="AC681" s="82"/>
      <c r="AD681" s="82"/>
    </row>
    <row r="682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  <c r="AA682" s="82"/>
      <c r="AB682" s="82"/>
      <c r="AC682" s="82"/>
      <c r="AD682" s="82"/>
    </row>
    <row r="683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  <c r="AA683" s="82"/>
      <c r="AB683" s="82"/>
      <c r="AC683" s="82"/>
      <c r="AD683" s="82"/>
    </row>
    <row r="684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  <c r="AA684" s="82"/>
      <c r="AB684" s="82"/>
      <c r="AC684" s="82"/>
      <c r="AD684" s="82"/>
    </row>
    <row r="685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  <c r="AA685" s="82"/>
      <c r="AB685" s="82"/>
      <c r="AC685" s="82"/>
      <c r="AD685" s="82"/>
    </row>
    <row r="686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  <c r="AA686" s="82"/>
      <c r="AB686" s="82"/>
      <c r="AC686" s="82"/>
      <c r="AD686" s="82"/>
    </row>
    <row r="687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  <c r="AA687" s="82"/>
      <c r="AB687" s="82"/>
      <c r="AC687" s="82"/>
      <c r="AD687" s="82"/>
    </row>
    <row r="688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  <c r="AA688" s="82"/>
      <c r="AB688" s="82"/>
      <c r="AC688" s="82"/>
      <c r="AD688" s="82"/>
    </row>
    <row r="689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  <c r="AA689" s="82"/>
      <c r="AB689" s="82"/>
      <c r="AC689" s="82"/>
      <c r="AD689" s="82"/>
    </row>
    <row r="690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  <c r="AA690" s="82"/>
      <c r="AB690" s="82"/>
      <c r="AC690" s="82"/>
      <c r="AD690" s="82"/>
    </row>
    <row r="69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  <c r="AA691" s="82"/>
      <c r="AB691" s="82"/>
      <c r="AC691" s="82"/>
      <c r="AD691" s="82"/>
    </row>
    <row r="692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  <c r="AA692" s="82"/>
      <c r="AB692" s="82"/>
      <c r="AC692" s="82"/>
      <c r="AD692" s="82"/>
    </row>
    <row r="693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  <c r="AA693" s="82"/>
      <c r="AB693" s="82"/>
      <c r="AC693" s="82"/>
      <c r="AD693" s="82"/>
    </row>
    <row r="694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  <c r="AA694" s="82"/>
      <c r="AB694" s="82"/>
      <c r="AC694" s="82"/>
      <c r="AD694" s="82"/>
    </row>
    <row r="695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  <c r="AA695" s="82"/>
      <c r="AB695" s="82"/>
      <c r="AC695" s="82"/>
      <c r="AD695" s="82"/>
    </row>
    <row r="696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  <c r="AA696" s="82"/>
      <c r="AB696" s="82"/>
      <c r="AC696" s="82"/>
      <c r="AD696" s="82"/>
    </row>
    <row r="697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  <c r="AA697" s="82"/>
      <c r="AB697" s="82"/>
      <c r="AC697" s="82"/>
      <c r="AD697" s="82"/>
    </row>
    <row r="698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  <c r="AA698" s="82"/>
      <c r="AB698" s="82"/>
      <c r="AC698" s="82"/>
      <c r="AD698" s="82"/>
    </row>
    <row r="699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  <c r="AA699" s="82"/>
      <c r="AB699" s="82"/>
      <c r="AC699" s="82"/>
      <c r="AD699" s="82"/>
    </row>
    <row r="700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  <c r="AA700" s="82"/>
      <c r="AB700" s="82"/>
      <c r="AC700" s="82"/>
      <c r="AD700" s="82"/>
    </row>
    <row r="70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  <c r="AA701" s="82"/>
      <c r="AB701" s="82"/>
      <c r="AC701" s="82"/>
      <c r="AD701" s="82"/>
    </row>
    <row r="702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  <c r="AA702" s="82"/>
      <c r="AB702" s="82"/>
      <c r="AC702" s="82"/>
      <c r="AD702" s="82"/>
    </row>
    <row r="703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  <c r="AA703" s="82"/>
      <c r="AB703" s="82"/>
      <c r="AC703" s="82"/>
      <c r="AD703" s="82"/>
    </row>
    <row r="704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  <c r="AA704" s="82"/>
      <c r="AB704" s="82"/>
      <c r="AC704" s="82"/>
      <c r="AD704" s="82"/>
    </row>
    <row r="705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  <c r="AA705" s="82"/>
      <c r="AB705" s="82"/>
      <c r="AC705" s="82"/>
      <c r="AD705" s="82"/>
    </row>
    <row r="706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  <c r="AA706" s="82"/>
      <c r="AB706" s="82"/>
      <c r="AC706" s="82"/>
      <c r="AD706" s="82"/>
    </row>
    <row r="707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  <c r="AA707" s="82"/>
      <c r="AB707" s="82"/>
      <c r="AC707" s="82"/>
      <c r="AD707" s="82"/>
    </row>
    <row r="708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  <c r="AA708" s="82"/>
      <c r="AB708" s="82"/>
      <c r="AC708" s="82"/>
      <c r="AD708" s="82"/>
    </row>
    <row r="709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  <c r="AA709" s="82"/>
      <c r="AB709" s="82"/>
      <c r="AC709" s="82"/>
      <c r="AD709" s="82"/>
    </row>
    <row r="710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  <c r="AA710" s="82"/>
      <c r="AB710" s="82"/>
      <c r="AC710" s="82"/>
      <c r="AD710" s="82"/>
    </row>
    <row r="71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  <c r="AA711" s="82"/>
      <c r="AB711" s="82"/>
      <c r="AC711" s="82"/>
      <c r="AD711" s="82"/>
    </row>
    <row r="712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  <c r="AA712" s="82"/>
      <c r="AB712" s="82"/>
      <c r="AC712" s="82"/>
      <c r="AD712" s="82"/>
    </row>
    <row r="713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  <c r="AA713" s="82"/>
      <c r="AB713" s="82"/>
      <c r="AC713" s="82"/>
      <c r="AD713" s="82"/>
    </row>
    <row r="714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  <c r="AA714" s="82"/>
      <c r="AB714" s="82"/>
      <c r="AC714" s="82"/>
      <c r="AD714" s="82"/>
    </row>
    <row r="715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  <c r="AA715" s="82"/>
      <c r="AB715" s="82"/>
      <c r="AC715" s="82"/>
      <c r="AD715" s="82"/>
    </row>
    <row r="716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  <c r="AA716" s="82"/>
      <c r="AB716" s="82"/>
      <c r="AC716" s="82"/>
      <c r="AD716" s="82"/>
    </row>
    <row r="717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</row>
    <row r="718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  <c r="AA718" s="82"/>
      <c r="AB718" s="82"/>
      <c r="AC718" s="82"/>
      <c r="AD718" s="82"/>
    </row>
    <row r="719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  <c r="AA719" s="82"/>
      <c r="AB719" s="82"/>
      <c r="AC719" s="82"/>
      <c r="AD719" s="82"/>
    </row>
    <row r="720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  <c r="AA720" s="82"/>
      <c r="AB720" s="82"/>
      <c r="AC720" s="82"/>
      <c r="AD720" s="82"/>
    </row>
    <row r="72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  <c r="AA721" s="82"/>
      <c r="AB721" s="82"/>
      <c r="AC721" s="82"/>
      <c r="AD721" s="82"/>
    </row>
    <row r="722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  <c r="AA722" s="82"/>
      <c r="AB722" s="82"/>
      <c r="AC722" s="82"/>
      <c r="AD722" s="82"/>
    </row>
    <row r="723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  <c r="AA723" s="82"/>
      <c r="AB723" s="82"/>
      <c r="AC723" s="82"/>
      <c r="AD723" s="82"/>
    </row>
    <row r="724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  <c r="AA724" s="82"/>
      <c r="AB724" s="82"/>
      <c r="AC724" s="82"/>
      <c r="AD724" s="82"/>
    </row>
    <row r="725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  <c r="AA725" s="82"/>
      <c r="AB725" s="82"/>
      <c r="AC725" s="82"/>
      <c r="AD725" s="82"/>
    </row>
    <row r="726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  <c r="AA726" s="82"/>
      <c r="AB726" s="82"/>
      <c r="AC726" s="82"/>
      <c r="AD726" s="82"/>
    </row>
    <row r="727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  <c r="AA727" s="82"/>
      <c r="AB727" s="82"/>
      <c r="AC727" s="82"/>
      <c r="AD727" s="82"/>
    </row>
    <row r="728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  <c r="AA728" s="82"/>
      <c r="AB728" s="82"/>
      <c r="AC728" s="82"/>
      <c r="AD728" s="82"/>
    </row>
    <row r="729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  <c r="AA729" s="82"/>
      <c r="AB729" s="82"/>
      <c r="AC729" s="82"/>
      <c r="AD729" s="82"/>
    </row>
    <row r="730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  <c r="AA730" s="82"/>
      <c r="AB730" s="82"/>
      <c r="AC730" s="82"/>
      <c r="AD730" s="82"/>
    </row>
    <row r="73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  <c r="AA731" s="82"/>
      <c r="AB731" s="82"/>
      <c r="AC731" s="82"/>
      <c r="AD731" s="82"/>
    </row>
    <row r="732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  <c r="AA732" s="82"/>
      <c r="AB732" s="82"/>
      <c r="AC732" s="82"/>
      <c r="AD732" s="82"/>
    </row>
    <row r="733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  <c r="AA733" s="82"/>
      <c r="AB733" s="82"/>
      <c r="AC733" s="82"/>
      <c r="AD733" s="82"/>
    </row>
    <row r="734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  <c r="AA734" s="82"/>
      <c r="AB734" s="82"/>
      <c r="AC734" s="82"/>
      <c r="AD734" s="82"/>
    </row>
    <row r="735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  <c r="AA735" s="82"/>
      <c r="AB735" s="82"/>
      <c r="AC735" s="82"/>
      <c r="AD735" s="82"/>
    </row>
    <row r="736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  <c r="AA736" s="82"/>
      <c r="AB736" s="82"/>
      <c r="AC736" s="82"/>
      <c r="AD736" s="82"/>
    </row>
    <row r="737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  <c r="AA737" s="82"/>
      <c r="AB737" s="82"/>
      <c r="AC737" s="82"/>
      <c r="AD737" s="82"/>
    </row>
    <row r="738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  <c r="AA738" s="82"/>
      <c r="AB738" s="82"/>
      <c r="AC738" s="82"/>
      <c r="AD738" s="82"/>
    </row>
    <row r="739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  <c r="AA739" s="82"/>
      <c r="AB739" s="82"/>
      <c r="AC739" s="82"/>
      <c r="AD739" s="82"/>
    </row>
    <row r="740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  <c r="AA740" s="82"/>
      <c r="AB740" s="82"/>
      <c r="AC740" s="82"/>
      <c r="AD740" s="82"/>
    </row>
    <row r="74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  <c r="AA741" s="82"/>
      <c r="AB741" s="82"/>
      <c r="AC741" s="82"/>
      <c r="AD741" s="82"/>
    </row>
    <row r="742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  <c r="AA742" s="82"/>
      <c r="AB742" s="82"/>
      <c r="AC742" s="82"/>
      <c r="AD742" s="82"/>
    </row>
    <row r="743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  <c r="AA743" s="82"/>
      <c r="AB743" s="82"/>
      <c r="AC743" s="82"/>
      <c r="AD743" s="82"/>
    </row>
    <row r="744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  <c r="AA744" s="82"/>
      <c r="AB744" s="82"/>
      <c r="AC744" s="82"/>
      <c r="AD744" s="82"/>
    </row>
    <row r="745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  <c r="AA745" s="82"/>
      <c r="AB745" s="82"/>
      <c r="AC745" s="82"/>
      <c r="AD745" s="82"/>
    </row>
    <row r="746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  <c r="AA746" s="82"/>
      <c r="AB746" s="82"/>
      <c r="AC746" s="82"/>
      <c r="AD746" s="82"/>
    </row>
    <row r="747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  <c r="AA747" s="82"/>
      <c r="AB747" s="82"/>
      <c r="AC747" s="82"/>
      <c r="AD747" s="82"/>
    </row>
    <row r="748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  <c r="AA748" s="82"/>
      <c r="AB748" s="82"/>
      <c r="AC748" s="82"/>
      <c r="AD748" s="82"/>
    </row>
    <row r="749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  <c r="AA749" s="82"/>
      <c r="AB749" s="82"/>
      <c r="AC749" s="82"/>
      <c r="AD749" s="82"/>
    </row>
    <row r="750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  <c r="AA750" s="82"/>
      <c r="AB750" s="82"/>
      <c r="AC750" s="82"/>
      <c r="AD750" s="82"/>
    </row>
    <row r="75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  <c r="AA751" s="82"/>
      <c r="AB751" s="82"/>
      <c r="AC751" s="82"/>
      <c r="AD751" s="82"/>
    </row>
    <row r="752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  <c r="AA752" s="82"/>
      <c r="AB752" s="82"/>
      <c r="AC752" s="82"/>
      <c r="AD752" s="82"/>
    </row>
    <row r="753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  <c r="AA753" s="82"/>
      <c r="AB753" s="82"/>
      <c r="AC753" s="82"/>
      <c r="AD753" s="82"/>
    </row>
    <row r="754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  <c r="AA754" s="82"/>
      <c r="AB754" s="82"/>
      <c r="AC754" s="82"/>
      <c r="AD754" s="82"/>
    </row>
    <row r="755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  <c r="AA755" s="82"/>
      <c r="AB755" s="82"/>
      <c r="AC755" s="82"/>
      <c r="AD755" s="82"/>
    </row>
    <row r="756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  <c r="AA756" s="82"/>
      <c r="AB756" s="82"/>
      <c r="AC756" s="82"/>
      <c r="AD756" s="82"/>
    </row>
    <row r="757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  <c r="AA757" s="82"/>
      <c r="AB757" s="82"/>
      <c r="AC757" s="82"/>
      <c r="AD757" s="82"/>
    </row>
    <row r="758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  <c r="AA758" s="82"/>
      <c r="AB758" s="82"/>
      <c r="AC758" s="82"/>
      <c r="AD758" s="82"/>
    </row>
    <row r="759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  <c r="AA759" s="82"/>
      <c r="AB759" s="82"/>
      <c r="AC759" s="82"/>
      <c r="AD759" s="82"/>
    </row>
    <row r="760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  <c r="AA760" s="82"/>
      <c r="AB760" s="82"/>
      <c r="AC760" s="82"/>
      <c r="AD760" s="82"/>
    </row>
    <row r="76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  <c r="AA761" s="82"/>
      <c r="AB761" s="82"/>
      <c r="AC761" s="82"/>
      <c r="AD761" s="82"/>
    </row>
    <row r="762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  <c r="AA762" s="82"/>
      <c r="AB762" s="82"/>
      <c r="AC762" s="82"/>
      <c r="AD762" s="82"/>
    </row>
    <row r="763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  <c r="AA763" s="82"/>
      <c r="AB763" s="82"/>
      <c r="AC763" s="82"/>
      <c r="AD763" s="82"/>
    </row>
    <row r="764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  <c r="AA764" s="82"/>
      <c r="AB764" s="82"/>
      <c r="AC764" s="82"/>
      <c r="AD764" s="82"/>
    </row>
    <row r="765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  <c r="AA765" s="82"/>
      <c r="AB765" s="82"/>
      <c r="AC765" s="82"/>
      <c r="AD765" s="82"/>
    </row>
    <row r="766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  <c r="AA766" s="82"/>
      <c r="AB766" s="82"/>
      <c r="AC766" s="82"/>
      <c r="AD766" s="82"/>
    </row>
    <row r="767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  <c r="AA767" s="82"/>
      <c r="AB767" s="82"/>
      <c r="AC767" s="82"/>
      <c r="AD767" s="82"/>
    </row>
    <row r="768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  <c r="AA768" s="82"/>
      <c r="AB768" s="82"/>
      <c r="AC768" s="82"/>
      <c r="AD768" s="82"/>
    </row>
    <row r="769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  <c r="AA769" s="82"/>
      <c r="AB769" s="82"/>
      <c r="AC769" s="82"/>
      <c r="AD769" s="82"/>
    </row>
    <row r="770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  <c r="AA770" s="82"/>
      <c r="AB770" s="82"/>
      <c r="AC770" s="82"/>
      <c r="AD770" s="82"/>
    </row>
    <row r="77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  <c r="AA771" s="82"/>
      <c r="AB771" s="82"/>
      <c r="AC771" s="82"/>
      <c r="AD771" s="82"/>
    </row>
    <row r="772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  <c r="AA772" s="82"/>
      <c r="AB772" s="82"/>
      <c r="AC772" s="82"/>
      <c r="AD772" s="82"/>
    </row>
    <row r="773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  <c r="AA773" s="82"/>
      <c r="AB773" s="82"/>
      <c r="AC773" s="82"/>
      <c r="AD773" s="82"/>
    </row>
    <row r="774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  <c r="AA774" s="82"/>
      <c r="AB774" s="82"/>
      <c r="AC774" s="82"/>
      <c r="AD774" s="82"/>
    </row>
    <row r="775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  <c r="AA775" s="82"/>
      <c r="AB775" s="82"/>
      <c r="AC775" s="82"/>
      <c r="AD775" s="82"/>
    </row>
    <row r="776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  <c r="AA776" s="82"/>
      <c r="AB776" s="82"/>
      <c r="AC776" s="82"/>
      <c r="AD776" s="82"/>
    </row>
    <row r="777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  <c r="AA777" s="82"/>
      <c r="AB777" s="82"/>
      <c r="AC777" s="82"/>
      <c r="AD777" s="82"/>
    </row>
    <row r="778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  <c r="AA778" s="82"/>
      <c r="AB778" s="82"/>
      <c r="AC778" s="82"/>
      <c r="AD778" s="82"/>
    </row>
    <row r="779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  <c r="AA779" s="82"/>
      <c r="AB779" s="82"/>
      <c r="AC779" s="82"/>
      <c r="AD779" s="82"/>
    </row>
    <row r="780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  <c r="AA780" s="82"/>
      <c r="AB780" s="82"/>
      <c r="AC780" s="82"/>
      <c r="AD780" s="82"/>
    </row>
    <row r="78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  <c r="AA781" s="82"/>
      <c r="AB781" s="82"/>
      <c r="AC781" s="82"/>
      <c r="AD781" s="82"/>
    </row>
    <row r="782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  <c r="AA782" s="82"/>
      <c r="AB782" s="82"/>
      <c r="AC782" s="82"/>
      <c r="AD782" s="82"/>
    </row>
    <row r="783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  <c r="AA783" s="82"/>
      <c r="AB783" s="82"/>
      <c r="AC783" s="82"/>
      <c r="AD783" s="82"/>
    </row>
    <row r="784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  <c r="AA784" s="82"/>
      <c r="AB784" s="82"/>
      <c r="AC784" s="82"/>
      <c r="AD784" s="82"/>
    </row>
    <row r="785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  <c r="AA785" s="82"/>
      <c r="AB785" s="82"/>
      <c r="AC785" s="82"/>
      <c r="AD785" s="82"/>
    </row>
    <row r="786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  <c r="AA786" s="82"/>
      <c r="AB786" s="82"/>
      <c r="AC786" s="82"/>
      <c r="AD786" s="82"/>
    </row>
    <row r="787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  <c r="AA787" s="82"/>
      <c r="AB787" s="82"/>
      <c r="AC787" s="82"/>
      <c r="AD787" s="82"/>
    </row>
    <row r="788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  <c r="AA788" s="82"/>
      <c r="AB788" s="82"/>
      <c r="AC788" s="82"/>
      <c r="AD788" s="82"/>
    </row>
    <row r="789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  <c r="AA789" s="82"/>
      <c r="AB789" s="82"/>
      <c r="AC789" s="82"/>
      <c r="AD789" s="82"/>
    </row>
    <row r="790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  <c r="AA790" s="82"/>
      <c r="AB790" s="82"/>
      <c r="AC790" s="82"/>
      <c r="AD790" s="82"/>
    </row>
    <row r="79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  <c r="AA791" s="82"/>
      <c r="AB791" s="82"/>
      <c r="AC791" s="82"/>
      <c r="AD791" s="82"/>
    </row>
    <row r="792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  <c r="AA792" s="82"/>
      <c r="AB792" s="82"/>
      <c r="AC792" s="82"/>
      <c r="AD792" s="82"/>
    </row>
    <row r="793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  <c r="AA793" s="82"/>
      <c r="AB793" s="82"/>
      <c r="AC793" s="82"/>
      <c r="AD793" s="82"/>
    </row>
    <row r="794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  <c r="AA794" s="82"/>
      <c r="AB794" s="82"/>
      <c r="AC794" s="82"/>
      <c r="AD794" s="82"/>
    </row>
    <row r="795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  <c r="AA795" s="82"/>
      <c r="AB795" s="82"/>
      <c r="AC795" s="82"/>
      <c r="AD795" s="82"/>
    </row>
    <row r="796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  <c r="AA796" s="82"/>
      <c r="AB796" s="82"/>
      <c r="AC796" s="82"/>
      <c r="AD796" s="82"/>
    </row>
    <row r="797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  <c r="AA797" s="82"/>
      <c r="AB797" s="82"/>
      <c r="AC797" s="82"/>
      <c r="AD797" s="82"/>
    </row>
    <row r="798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  <c r="AA798" s="82"/>
      <c r="AB798" s="82"/>
      <c r="AC798" s="82"/>
      <c r="AD798" s="82"/>
    </row>
    <row r="799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  <c r="AA799" s="82"/>
      <c r="AB799" s="82"/>
      <c r="AC799" s="82"/>
      <c r="AD799" s="82"/>
    </row>
    <row r="800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  <c r="AA800" s="82"/>
      <c r="AB800" s="82"/>
      <c r="AC800" s="82"/>
      <c r="AD800" s="82"/>
    </row>
    <row r="80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  <c r="AA801" s="82"/>
      <c r="AB801" s="82"/>
      <c r="AC801" s="82"/>
      <c r="AD801" s="82"/>
    </row>
    <row r="802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  <c r="AA802" s="82"/>
      <c r="AB802" s="82"/>
      <c r="AC802" s="82"/>
      <c r="AD802" s="82"/>
    </row>
    <row r="803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  <c r="AA803" s="82"/>
      <c r="AB803" s="82"/>
      <c r="AC803" s="82"/>
      <c r="AD803" s="82"/>
    </row>
    <row r="804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  <c r="AA804" s="82"/>
      <c r="AB804" s="82"/>
      <c r="AC804" s="82"/>
      <c r="AD804" s="82"/>
    </row>
    <row r="805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  <c r="AA805" s="82"/>
      <c r="AB805" s="82"/>
      <c r="AC805" s="82"/>
      <c r="AD805" s="82"/>
    </row>
    <row r="806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  <c r="AA806" s="82"/>
      <c r="AB806" s="82"/>
      <c r="AC806" s="82"/>
      <c r="AD806" s="82"/>
    </row>
    <row r="807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  <c r="AA807" s="82"/>
      <c r="AB807" s="82"/>
      <c r="AC807" s="82"/>
      <c r="AD807" s="82"/>
    </row>
    <row r="808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  <c r="AA808" s="82"/>
      <c r="AB808" s="82"/>
      <c r="AC808" s="82"/>
      <c r="AD808" s="82"/>
    </row>
    <row r="809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  <c r="AA809" s="82"/>
      <c r="AB809" s="82"/>
      <c r="AC809" s="82"/>
      <c r="AD809" s="82"/>
    </row>
    <row r="810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  <c r="AA810" s="82"/>
      <c r="AB810" s="82"/>
      <c r="AC810" s="82"/>
      <c r="AD810" s="82"/>
    </row>
    <row r="81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  <c r="AA811" s="82"/>
      <c r="AB811" s="82"/>
      <c r="AC811" s="82"/>
      <c r="AD811" s="82"/>
    </row>
    <row r="812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  <c r="AA812" s="82"/>
      <c r="AB812" s="82"/>
      <c r="AC812" s="82"/>
      <c r="AD812" s="82"/>
    </row>
    <row r="813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  <c r="AA813" s="82"/>
      <c r="AB813" s="82"/>
      <c r="AC813" s="82"/>
      <c r="AD813" s="82"/>
    </row>
    <row r="814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  <c r="AA814" s="82"/>
      <c r="AB814" s="82"/>
      <c r="AC814" s="82"/>
      <c r="AD814" s="82"/>
    </row>
    <row r="815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  <c r="AA815" s="82"/>
      <c r="AB815" s="82"/>
      <c r="AC815" s="82"/>
      <c r="AD815" s="82"/>
    </row>
    <row r="816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  <c r="AA816" s="82"/>
      <c r="AB816" s="82"/>
      <c r="AC816" s="82"/>
      <c r="AD816" s="82"/>
    </row>
    <row r="817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  <c r="AA817" s="82"/>
      <c r="AB817" s="82"/>
      <c r="AC817" s="82"/>
      <c r="AD817" s="82"/>
    </row>
    <row r="818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  <c r="AA818" s="82"/>
      <c r="AB818" s="82"/>
      <c r="AC818" s="82"/>
      <c r="AD818" s="82"/>
    </row>
    <row r="819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  <c r="AA819" s="82"/>
      <c r="AB819" s="82"/>
      <c r="AC819" s="82"/>
      <c r="AD819" s="82"/>
    </row>
    <row r="820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  <c r="AA820" s="82"/>
      <c r="AB820" s="82"/>
      <c r="AC820" s="82"/>
      <c r="AD820" s="82"/>
    </row>
    <row r="82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  <c r="AA821" s="82"/>
      <c r="AB821" s="82"/>
      <c r="AC821" s="82"/>
      <c r="AD821" s="82"/>
    </row>
    <row r="822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  <c r="AA822" s="82"/>
      <c r="AB822" s="82"/>
      <c r="AC822" s="82"/>
      <c r="AD822" s="82"/>
    </row>
    <row r="823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  <c r="AA823" s="82"/>
      <c r="AB823" s="82"/>
      <c r="AC823" s="82"/>
      <c r="AD823" s="82"/>
    </row>
    <row r="824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  <c r="AA824" s="82"/>
      <c r="AB824" s="82"/>
      <c r="AC824" s="82"/>
      <c r="AD824" s="82"/>
    </row>
    <row r="825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  <c r="AA825" s="82"/>
      <c r="AB825" s="82"/>
      <c r="AC825" s="82"/>
      <c r="AD825" s="82"/>
    </row>
    <row r="826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  <c r="AA826" s="82"/>
      <c r="AB826" s="82"/>
      <c r="AC826" s="82"/>
      <c r="AD826" s="82"/>
    </row>
    <row r="827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  <c r="AA827" s="82"/>
      <c r="AB827" s="82"/>
      <c r="AC827" s="82"/>
      <c r="AD827" s="82"/>
    </row>
    <row r="828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  <c r="AA828" s="82"/>
      <c r="AB828" s="82"/>
      <c r="AC828" s="82"/>
      <c r="AD828" s="82"/>
    </row>
    <row r="829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  <c r="AA829" s="82"/>
      <c r="AB829" s="82"/>
      <c r="AC829" s="82"/>
      <c r="AD829" s="82"/>
    </row>
    <row r="830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  <c r="AA830" s="82"/>
      <c r="AB830" s="82"/>
      <c r="AC830" s="82"/>
      <c r="AD830" s="82"/>
    </row>
    <row r="83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  <c r="AA831" s="82"/>
      <c r="AB831" s="82"/>
      <c r="AC831" s="82"/>
      <c r="AD831" s="82"/>
    </row>
    <row r="832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  <c r="AA832" s="82"/>
      <c r="AB832" s="82"/>
      <c r="AC832" s="82"/>
      <c r="AD832" s="82"/>
    </row>
    <row r="833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  <c r="AA833" s="82"/>
      <c r="AB833" s="82"/>
      <c r="AC833" s="82"/>
      <c r="AD833" s="82"/>
    </row>
    <row r="834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  <c r="AA834" s="82"/>
      <c r="AB834" s="82"/>
      <c r="AC834" s="82"/>
      <c r="AD834" s="82"/>
    </row>
    <row r="835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  <c r="AA835" s="82"/>
      <c r="AB835" s="82"/>
      <c r="AC835" s="82"/>
      <c r="AD835" s="82"/>
    </row>
    <row r="836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  <c r="AA836" s="82"/>
      <c r="AB836" s="82"/>
      <c r="AC836" s="82"/>
      <c r="AD836" s="82"/>
    </row>
    <row r="837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  <c r="AA837" s="82"/>
      <c r="AB837" s="82"/>
      <c r="AC837" s="82"/>
      <c r="AD837" s="82"/>
    </row>
    <row r="838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  <c r="AA838" s="82"/>
      <c r="AB838" s="82"/>
      <c r="AC838" s="82"/>
      <c r="AD838" s="82"/>
    </row>
    <row r="839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  <c r="AA839" s="82"/>
      <c r="AB839" s="82"/>
      <c r="AC839" s="82"/>
      <c r="AD839" s="82"/>
    </row>
    <row r="840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  <c r="AA840" s="82"/>
      <c r="AB840" s="82"/>
      <c r="AC840" s="82"/>
      <c r="AD840" s="82"/>
    </row>
    <row r="84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  <c r="AA841" s="82"/>
      <c r="AB841" s="82"/>
      <c r="AC841" s="82"/>
      <c r="AD841" s="82"/>
    </row>
    <row r="842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  <c r="AA842" s="82"/>
      <c r="AB842" s="82"/>
      <c r="AC842" s="82"/>
      <c r="AD842" s="82"/>
    </row>
    <row r="843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  <c r="AA843" s="82"/>
      <c r="AB843" s="82"/>
      <c r="AC843" s="82"/>
      <c r="AD843" s="82"/>
    </row>
    <row r="844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  <c r="AA844" s="82"/>
      <c r="AB844" s="82"/>
      <c r="AC844" s="82"/>
      <c r="AD844" s="82"/>
    </row>
    <row r="845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  <c r="AA845" s="82"/>
      <c r="AB845" s="82"/>
      <c r="AC845" s="82"/>
      <c r="AD845" s="82"/>
    </row>
    <row r="846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  <c r="AA846" s="82"/>
      <c r="AB846" s="82"/>
      <c r="AC846" s="82"/>
      <c r="AD846" s="82"/>
    </row>
    <row r="847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  <c r="AA847" s="82"/>
      <c r="AB847" s="82"/>
      <c r="AC847" s="82"/>
      <c r="AD847" s="82"/>
    </row>
    <row r="848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  <c r="AA848" s="82"/>
      <c r="AB848" s="82"/>
      <c r="AC848" s="82"/>
      <c r="AD848" s="82"/>
    </row>
    <row r="849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  <c r="AA849" s="82"/>
      <c r="AB849" s="82"/>
      <c r="AC849" s="82"/>
      <c r="AD849" s="82"/>
    </row>
    <row r="850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  <c r="AA850" s="82"/>
      <c r="AB850" s="82"/>
      <c r="AC850" s="82"/>
      <c r="AD850" s="82"/>
    </row>
    <row r="85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  <c r="AA851" s="82"/>
      <c r="AB851" s="82"/>
      <c r="AC851" s="82"/>
      <c r="AD851" s="82"/>
    </row>
    <row r="852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  <c r="AA852" s="82"/>
      <c r="AB852" s="82"/>
      <c r="AC852" s="82"/>
      <c r="AD852" s="82"/>
    </row>
    <row r="853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  <c r="AA853" s="82"/>
      <c r="AB853" s="82"/>
      <c r="AC853" s="82"/>
      <c r="AD853" s="82"/>
    </row>
    <row r="854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  <c r="AA854" s="82"/>
      <c r="AB854" s="82"/>
      <c r="AC854" s="82"/>
      <c r="AD854" s="82"/>
    </row>
    <row r="855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  <c r="AA855" s="82"/>
      <c r="AB855" s="82"/>
      <c r="AC855" s="82"/>
      <c r="AD855" s="82"/>
    </row>
    <row r="856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  <c r="AA856" s="82"/>
      <c r="AB856" s="82"/>
      <c r="AC856" s="82"/>
      <c r="AD856" s="82"/>
    </row>
    <row r="857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  <c r="AA857" s="82"/>
      <c r="AB857" s="82"/>
      <c r="AC857" s="82"/>
      <c r="AD857" s="82"/>
    </row>
    <row r="858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  <c r="AA858" s="82"/>
      <c r="AB858" s="82"/>
      <c r="AC858" s="82"/>
      <c r="AD858" s="82"/>
    </row>
    <row r="859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  <c r="AA859" s="82"/>
      <c r="AB859" s="82"/>
      <c r="AC859" s="82"/>
      <c r="AD859" s="82"/>
    </row>
    <row r="860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  <c r="AA860" s="82"/>
      <c r="AB860" s="82"/>
      <c r="AC860" s="82"/>
      <c r="AD860" s="82"/>
    </row>
    <row r="86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  <c r="AA861" s="82"/>
      <c r="AB861" s="82"/>
      <c r="AC861" s="82"/>
      <c r="AD861" s="82"/>
    </row>
    <row r="862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  <c r="AA862" s="82"/>
      <c r="AB862" s="82"/>
      <c r="AC862" s="82"/>
      <c r="AD862" s="82"/>
    </row>
    <row r="863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  <c r="AA863" s="82"/>
      <c r="AB863" s="82"/>
      <c r="AC863" s="82"/>
      <c r="AD863" s="82"/>
    </row>
    <row r="864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  <c r="AA864" s="82"/>
      <c r="AB864" s="82"/>
      <c r="AC864" s="82"/>
      <c r="AD864" s="82"/>
    </row>
    <row r="865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  <c r="AA865" s="82"/>
      <c r="AB865" s="82"/>
      <c r="AC865" s="82"/>
      <c r="AD865" s="82"/>
    </row>
    <row r="866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  <c r="AA866" s="82"/>
      <c r="AB866" s="82"/>
      <c r="AC866" s="82"/>
      <c r="AD866" s="82"/>
    </row>
    <row r="867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  <c r="AA867" s="82"/>
      <c r="AB867" s="82"/>
      <c r="AC867" s="82"/>
      <c r="AD867" s="82"/>
    </row>
    <row r="868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  <c r="AA868" s="82"/>
      <c r="AB868" s="82"/>
      <c r="AC868" s="82"/>
      <c r="AD868" s="82"/>
    </row>
    <row r="869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  <c r="AA869" s="82"/>
      <c r="AB869" s="82"/>
      <c r="AC869" s="82"/>
      <c r="AD869" s="82"/>
    </row>
    <row r="870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  <c r="AA870" s="82"/>
      <c r="AB870" s="82"/>
      <c r="AC870" s="82"/>
      <c r="AD870" s="82"/>
    </row>
    <row r="87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  <c r="AA871" s="82"/>
      <c r="AB871" s="82"/>
      <c r="AC871" s="82"/>
      <c r="AD871" s="82"/>
    </row>
    <row r="872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  <c r="AA872" s="82"/>
      <c r="AB872" s="82"/>
      <c r="AC872" s="82"/>
      <c r="AD872" s="82"/>
    </row>
    <row r="873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  <c r="AA873" s="82"/>
      <c r="AB873" s="82"/>
      <c r="AC873" s="82"/>
      <c r="AD873" s="82"/>
    </row>
    <row r="874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  <c r="AA874" s="82"/>
      <c r="AB874" s="82"/>
      <c r="AC874" s="82"/>
      <c r="AD874" s="82"/>
    </row>
    <row r="875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  <c r="AA875" s="82"/>
      <c r="AB875" s="82"/>
      <c r="AC875" s="82"/>
      <c r="AD875" s="82"/>
    </row>
    <row r="876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  <c r="AA876" s="82"/>
      <c r="AB876" s="82"/>
      <c r="AC876" s="82"/>
      <c r="AD876" s="82"/>
    </row>
    <row r="877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  <c r="AA877" s="82"/>
      <c r="AB877" s="82"/>
      <c r="AC877" s="82"/>
      <c r="AD877" s="82"/>
    </row>
    <row r="878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  <c r="AA878" s="82"/>
      <c r="AB878" s="82"/>
      <c r="AC878" s="82"/>
      <c r="AD878" s="82"/>
    </row>
    <row r="879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  <c r="AA879" s="82"/>
      <c r="AB879" s="82"/>
      <c r="AC879" s="82"/>
      <c r="AD879" s="82"/>
    </row>
    <row r="880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  <c r="AA880" s="82"/>
      <c r="AB880" s="82"/>
      <c r="AC880" s="82"/>
      <c r="AD880" s="82"/>
    </row>
    <row r="88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  <c r="AA881" s="82"/>
      <c r="AB881" s="82"/>
      <c r="AC881" s="82"/>
      <c r="AD881" s="82"/>
    </row>
    <row r="882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  <c r="AA882" s="82"/>
      <c r="AB882" s="82"/>
      <c r="AC882" s="82"/>
      <c r="AD882" s="82"/>
    </row>
    <row r="883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  <c r="AA883" s="82"/>
      <c r="AB883" s="82"/>
      <c r="AC883" s="82"/>
      <c r="AD883" s="82"/>
    </row>
    <row r="884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  <c r="AA884" s="82"/>
      <c r="AB884" s="82"/>
      <c r="AC884" s="82"/>
      <c r="AD884" s="82"/>
    </row>
    <row r="885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  <c r="AA885" s="82"/>
      <c r="AB885" s="82"/>
      <c r="AC885" s="82"/>
      <c r="AD885" s="82"/>
    </row>
    <row r="886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  <c r="AA886" s="82"/>
      <c r="AB886" s="82"/>
      <c r="AC886" s="82"/>
      <c r="AD886" s="82"/>
    </row>
    <row r="887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  <c r="AA887" s="82"/>
      <c r="AB887" s="82"/>
      <c r="AC887" s="82"/>
      <c r="AD887" s="82"/>
    </row>
    <row r="888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  <c r="AA888" s="82"/>
      <c r="AB888" s="82"/>
      <c r="AC888" s="82"/>
      <c r="AD888" s="82"/>
    </row>
    <row r="889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  <c r="AA889" s="82"/>
      <c r="AB889" s="82"/>
      <c r="AC889" s="82"/>
      <c r="AD889" s="82"/>
    </row>
    <row r="890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  <c r="AA890" s="82"/>
      <c r="AB890" s="82"/>
      <c r="AC890" s="82"/>
      <c r="AD890" s="82"/>
    </row>
    <row r="89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  <c r="AA891" s="82"/>
      <c r="AB891" s="82"/>
      <c r="AC891" s="82"/>
      <c r="AD891" s="82"/>
    </row>
    <row r="892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  <c r="AA892" s="82"/>
      <c r="AB892" s="82"/>
      <c r="AC892" s="82"/>
      <c r="AD892" s="82"/>
    </row>
    <row r="893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  <c r="AA893" s="82"/>
      <c r="AB893" s="82"/>
      <c r="AC893" s="82"/>
      <c r="AD893" s="82"/>
    </row>
    <row r="894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  <c r="AA894" s="82"/>
      <c r="AB894" s="82"/>
      <c r="AC894" s="82"/>
      <c r="AD894" s="82"/>
    </row>
    <row r="895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  <c r="AA895" s="82"/>
      <c r="AB895" s="82"/>
      <c r="AC895" s="82"/>
      <c r="AD895" s="82"/>
    </row>
    <row r="896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  <c r="AA896" s="82"/>
      <c r="AB896" s="82"/>
      <c r="AC896" s="82"/>
      <c r="AD896" s="82"/>
    </row>
    <row r="897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  <c r="AA897" s="82"/>
      <c r="AB897" s="82"/>
      <c r="AC897" s="82"/>
      <c r="AD897" s="82"/>
    </row>
    <row r="898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  <c r="AA898" s="82"/>
      <c r="AB898" s="82"/>
      <c r="AC898" s="82"/>
      <c r="AD898" s="82"/>
    </row>
    <row r="899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  <c r="AA899" s="82"/>
      <c r="AB899" s="82"/>
      <c r="AC899" s="82"/>
      <c r="AD899" s="82"/>
    </row>
    <row r="900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  <c r="AA900" s="82"/>
      <c r="AB900" s="82"/>
      <c r="AC900" s="82"/>
      <c r="AD900" s="82"/>
    </row>
    <row r="90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  <c r="AA901" s="82"/>
      <c r="AB901" s="82"/>
      <c r="AC901" s="82"/>
      <c r="AD901" s="82"/>
    </row>
    <row r="902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  <c r="AA902" s="82"/>
      <c r="AB902" s="82"/>
      <c r="AC902" s="82"/>
      <c r="AD902" s="82"/>
    </row>
    <row r="903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  <c r="AA903" s="82"/>
      <c r="AB903" s="82"/>
      <c r="AC903" s="82"/>
      <c r="AD903" s="82"/>
    </row>
    <row r="904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  <c r="AA904" s="82"/>
      <c r="AB904" s="82"/>
      <c r="AC904" s="82"/>
      <c r="AD904" s="82"/>
    </row>
    <row r="905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  <c r="AA905" s="82"/>
      <c r="AB905" s="82"/>
      <c r="AC905" s="82"/>
      <c r="AD905" s="82"/>
    </row>
    <row r="906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  <c r="AA906" s="82"/>
      <c r="AB906" s="82"/>
      <c r="AC906" s="82"/>
      <c r="AD906" s="82"/>
    </row>
    <row r="907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  <c r="AA907" s="82"/>
      <c r="AB907" s="82"/>
      <c r="AC907" s="82"/>
      <c r="AD907" s="82"/>
    </row>
    <row r="908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  <c r="AA908" s="82"/>
      <c r="AB908" s="82"/>
      <c r="AC908" s="82"/>
      <c r="AD908" s="82"/>
    </row>
    <row r="909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  <c r="AA909" s="82"/>
      <c r="AB909" s="82"/>
      <c r="AC909" s="82"/>
      <c r="AD909" s="82"/>
    </row>
    <row r="910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  <c r="AA910" s="82"/>
      <c r="AB910" s="82"/>
      <c r="AC910" s="82"/>
      <c r="AD910" s="82"/>
    </row>
    <row r="91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  <c r="AA911" s="82"/>
      <c r="AB911" s="82"/>
      <c r="AC911" s="82"/>
      <c r="AD911" s="82"/>
    </row>
    <row r="912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  <c r="AA912" s="82"/>
      <c r="AB912" s="82"/>
      <c r="AC912" s="82"/>
      <c r="AD912" s="82"/>
    </row>
    <row r="913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  <c r="AA913" s="82"/>
      <c r="AB913" s="82"/>
      <c r="AC913" s="82"/>
      <c r="AD913" s="82"/>
    </row>
    <row r="914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  <c r="AA914" s="82"/>
      <c r="AB914" s="82"/>
      <c r="AC914" s="82"/>
      <c r="AD914" s="82"/>
    </row>
    <row r="915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  <c r="AA915" s="82"/>
      <c r="AB915" s="82"/>
      <c r="AC915" s="82"/>
      <c r="AD915" s="82"/>
    </row>
    <row r="916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  <c r="AA916" s="82"/>
      <c r="AB916" s="82"/>
      <c r="AC916" s="82"/>
      <c r="AD916" s="82"/>
    </row>
    <row r="917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  <c r="AA917" s="82"/>
      <c r="AB917" s="82"/>
      <c r="AC917" s="82"/>
      <c r="AD917" s="82"/>
    </row>
    <row r="918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  <c r="AA918" s="82"/>
      <c r="AB918" s="82"/>
      <c r="AC918" s="82"/>
      <c r="AD918" s="82"/>
    </row>
    <row r="919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  <c r="AA919" s="82"/>
      <c r="AB919" s="82"/>
      <c r="AC919" s="82"/>
      <c r="AD919" s="82"/>
    </row>
    <row r="920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  <c r="AA920" s="82"/>
      <c r="AB920" s="82"/>
      <c r="AC920" s="82"/>
      <c r="AD920" s="82"/>
    </row>
    <row r="92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  <c r="AA921" s="82"/>
      <c r="AB921" s="82"/>
      <c r="AC921" s="82"/>
      <c r="AD921" s="82"/>
    </row>
    <row r="922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  <c r="AA922" s="82"/>
      <c r="AB922" s="82"/>
      <c r="AC922" s="82"/>
      <c r="AD922" s="82"/>
    </row>
    <row r="923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  <c r="AA923" s="82"/>
      <c r="AB923" s="82"/>
      <c r="AC923" s="82"/>
      <c r="AD923" s="82"/>
    </row>
    <row r="924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  <c r="AA924" s="82"/>
      <c r="AB924" s="82"/>
      <c r="AC924" s="82"/>
      <c r="AD924" s="82"/>
    </row>
    <row r="925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  <c r="AA925" s="82"/>
      <c r="AB925" s="82"/>
      <c r="AC925" s="82"/>
      <c r="AD925" s="82"/>
    </row>
    <row r="926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  <c r="AA926" s="82"/>
      <c r="AB926" s="82"/>
      <c r="AC926" s="82"/>
      <c r="AD926" s="82"/>
    </row>
    <row r="927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  <c r="AA927" s="82"/>
      <c r="AB927" s="82"/>
      <c r="AC927" s="82"/>
      <c r="AD927" s="82"/>
    </row>
    <row r="928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  <c r="AA928" s="82"/>
      <c r="AB928" s="82"/>
      <c r="AC928" s="82"/>
      <c r="AD928" s="82"/>
    </row>
    <row r="929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  <c r="AA929" s="82"/>
      <c r="AB929" s="82"/>
      <c r="AC929" s="82"/>
      <c r="AD929" s="82"/>
    </row>
    <row r="930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  <c r="AA930" s="82"/>
      <c r="AB930" s="82"/>
      <c r="AC930" s="82"/>
      <c r="AD930" s="82"/>
    </row>
    <row r="93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  <c r="AA931" s="82"/>
      <c r="AB931" s="82"/>
      <c r="AC931" s="82"/>
      <c r="AD931" s="82"/>
    </row>
    <row r="932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  <c r="AA932" s="82"/>
      <c r="AB932" s="82"/>
      <c r="AC932" s="82"/>
      <c r="AD932" s="82"/>
    </row>
    <row r="933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  <c r="AA933" s="82"/>
      <c r="AB933" s="82"/>
      <c r="AC933" s="82"/>
      <c r="AD933" s="82"/>
    </row>
    <row r="934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  <c r="AA934" s="82"/>
      <c r="AB934" s="82"/>
      <c r="AC934" s="82"/>
      <c r="AD934" s="82"/>
    </row>
    <row r="935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  <c r="AA935" s="82"/>
      <c r="AB935" s="82"/>
      <c r="AC935" s="82"/>
      <c r="AD935" s="82"/>
    </row>
    <row r="936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  <c r="AA936" s="82"/>
      <c r="AB936" s="82"/>
      <c r="AC936" s="82"/>
      <c r="AD936" s="82"/>
    </row>
    <row r="937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  <c r="AA937" s="82"/>
      <c r="AB937" s="82"/>
      <c r="AC937" s="82"/>
      <c r="AD937" s="82"/>
    </row>
    <row r="938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  <c r="AA938" s="82"/>
      <c r="AB938" s="82"/>
      <c r="AC938" s="82"/>
      <c r="AD938" s="82"/>
    </row>
    <row r="939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  <c r="AA939" s="82"/>
      <c r="AB939" s="82"/>
      <c r="AC939" s="82"/>
      <c r="AD939" s="82"/>
    </row>
    <row r="940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  <c r="AA940" s="82"/>
      <c r="AB940" s="82"/>
      <c r="AC940" s="82"/>
      <c r="AD940" s="82"/>
    </row>
    <row r="94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  <c r="AA941" s="82"/>
      <c r="AB941" s="82"/>
      <c r="AC941" s="82"/>
      <c r="AD941" s="82"/>
    </row>
    <row r="942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  <c r="AA942" s="82"/>
      <c r="AB942" s="82"/>
      <c r="AC942" s="82"/>
      <c r="AD942" s="82"/>
    </row>
    <row r="943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  <c r="AA943" s="82"/>
      <c r="AB943" s="82"/>
      <c r="AC943" s="82"/>
      <c r="AD943" s="82"/>
    </row>
    <row r="944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  <c r="AA944" s="82"/>
      <c r="AB944" s="82"/>
      <c r="AC944" s="82"/>
      <c r="AD944" s="82"/>
    </row>
    <row r="945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  <c r="AA945" s="82"/>
      <c r="AB945" s="82"/>
      <c r="AC945" s="82"/>
      <c r="AD945" s="82"/>
    </row>
    <row r="946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  <c r="AA946" s="82"/>
      <c r="AB946" s="82"/>
      <c r="AC946" s="82"/>
      <c r="AD946" s="82"/>
    </row>
    <row r="947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  <c r="AA947" s="82"/>
      <c r="AB947" s="82"/>
      <c r="AC947" s="82"/>
      <c r="AD947" s="82"/>
    </row>
    <row r="948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  <c r="AA948" s="82"/>
      <c r="AB948" s="82"/>
      <c r="AC948" s="82"/>
      <c r="AD948" s="82"/>
    </row>
    <row r="949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  <c r="AA949" s="82"/>
      <c r="AB949" s="82"/>
      <c r="AC949" s="82"/>
      <c r="AD949" s="82"/>
    </row>
    <row r="950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  <c r="AA950" s="82"/>
      <c r="AB950" s="82"/>
      <c r="AC950" s="82"/>
      <c r="AD950" s="82"/>
    </row>
    <row r="95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  <c r="AA951" s="82"/>
      <c r="AB951" s="82"/>
      <c r="AC951" s="82"/>
      <c r="AD951" s="82"/>
    </row>
    <row r="952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  <c r="AA952" s="82"/>
      <c r="AB952" s="82"/>
      <c r="AC952" s="82"/>
      <c r="AD952" s="82"/>
    </row>
    <row r="953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  <c r="AA953" s="82"/>
      <c r="AB953" s="82"/>
      <c r="AC953" s="82"/>
      <c r="AD953" s="82"/>
    </row>
    <row r="954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  <c r="AA954" s="82"/>
      <c r="AB954" s="82"/>
      <c r="AC954" s="82"/>
      <c r="AD954" s="82"/>
    </row>
    <row r="955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  <c r="AA955" s="82"/>
      <c r="AB955" s="82"/>
      <c r="AC955" s="82"/>
      <c r="AD955" s="82"/>
    </row>
    <row r="956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  <c r="AA956" s="82"/>
      <c r="AB956" s="82"/>
      <c r="AC956" s="82"/>
      <c r="AD956" s="82"/>
    </row>
    <row r="957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  <c r="AA957" s="82"/>
      <c r="AB957" s="82"/>
      <c r="AC957" s="82"/>
      <c r="AD957" s="82"/>
    </row>
    <row r="958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  <c r="AA958" s="82"/>
      <c r="AB958" s="82"/>
      <c r="AC958" s="82"/>
      <c r="AD958" s="82"/>
    </row>
    <row r="959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  <c r="AA959" s="82"/>
      <c r="AB959" s="82"/>
      <c r="AC959" s="82"/>
      <c r="AD959" s="82"/>
    </row>
    <row r="960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  <c r="AA960" s="82"/>
      <c r="AB960" s="82"/>
      <c r="AC960" s="82"/>
      <c r="AD960" s="82"/>
    </row>
    <row r="96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  <c r="AA961" s="82"/>
      <c r="AB961" s="82"/>
      <c r="AC961" s="82"/>
      <c r="AD961" s="82"/>
    </row>
    <row r="962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  <c r="AA962" s="82"/>
      <c r="AB962" s="82"/>
      <c r="AC962" s="82"/>
      <c r="AD962" s="82"/>
    </row>
    <row r="963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  <c r="AA963" s="82"/>
      <c r="AB963" s="82"/>
      <c r="AC963" s="82"/>
      <c r="AD963" s="82"/>
    </row>
    <row r="964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  <c r="AA964" s="82"/>
      <c r="AB964" s="82"/>
      <c r="AC964" s="82"/>
      <c r="AD964" s="82"/>
    </row>
    <row r="965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  <c r="AA965" s="82"/>
      <c r="AB965" s="82"/>
      <c r="AC965" s="82"/>
      <c r="AD965" s="82"/>
    </row>
    <row r="966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  <c r="AA966" s="82"/>
      <c r="AB966" s="82"/>
      <c r="AC966" s="82"/>
      <c r="AD966" s="82"/>
    </row>
    <row r="967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  <c r="AA967" s="82"/>
      <c r="AB967" s="82"/>
      <c r="AC967" s="82"/>
      <c r="AD967" s="82"/>
    </row>
    <row r="968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  <c r="AA968" s="82"/>
      <c r="AB968" s="82"/>
      <c r="AC968" s="82"/>
      <c r="AD968" s="82"/>
    </row>
    <row r="969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  <c r="AA969" s="82"/>
      <c r="AB969" s="82"/>
      <c r="AC969" s="82"/>
      <c r="AD969" s="82"/>
    </row>
    <row r="970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  <c r="AA970" s="82"/>
      <c r="AB970" s="82"/>
      <c r="AC970" s="82"/>
      <c r="AD970" s="82"/>
    </row>
    <row r="97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  <c r="AA971" s="82"/>
      <c r="AB971" s="82"/>
      <c r="AC971" s="82"/>
      <c r="AD971" s="82"/>
    </row>
    <row r="972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  <c r="AA972" s="82"/>
      <c r="AB972" s="82"/>
      <c r="AC972" s="82"/>
      <c r="AD972" s="82"/>
    </row>
    <row r="973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  <c r="AA973" s="82"/>
      <c r="AB973" s="82"/>
      <c r="AC973" s="82"/>
      <c r="AD973" s="82"/>
    </row>
    <row r="974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  <c r="AA974" s="82"/>
      <c r="AB974" s="82"/>
      <c r="AC974" s="82"/>
      <c r="AD974" s="82"/>
    </row>
    <row r="975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  <c r="AA975" s="82"/>
      <c r="AB975" s="82"/>
      <c r="AC975" s="82"/>
      <c r="AD975" s="82"/>
    </row>
    <row r="976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  <c r="AA976" s="82"/>
      <c r="AB976" s="82"/>
      <c r="AC976" s="82"/>
      <c r="AD976" s="82"/>
    </row>
    <row r="977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  <c r="AA977" s="82"/>
      <c r="AB977" s="82"/>
      <c r="AC977" s="82"/>
      <c r="AD977" s="82"/>
    </row>
    <row r="978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  <c r="AA978" s="82"/>
      <c r="AB978" s="82"/>
      <c r="AC978" s="82"/>
      <c r="AD978" s="82"/>
    </row>
    <row r="979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  <c r="AA979" s="82"/>
      <c r="AB979" s="82"/>
      <c r="AC979" s="82"/>
      <c r="AD979" s="82"/>
    </row>
    <row r="980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  <c r="AA980" s="82"/>
      <c r="AB980" s="82"/>
      <c r="AC980" s="82"/>
      <c r="AD980" s="82"/>
    </row>
    <row r="98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  <c r="AA981" s="82"/>
      <c r="AB981" s="82"/>
      <c r="AC981" s="82"/>
      <c r="AD981" s="82"/>
    </row>
    <row r="982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  <c r="AA982" s="82"/>
      <c r="AB982" s="82"/>
      <c r="AC982" s="82"/>
      <c r="AD982" s="82"/>
    </row>
    <row r="983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  <c r="AA983" s="82"/>
      <c r="AB983" s="82"/>
      <c r="AC983" s="82"/>
      <c r="AD983" s="82"/>
    </row>
    <row r="984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  <c r="AA984" s="82"/>
      <c r="AB984" s="82"/>
      <c r="AC984" s="82"/>
      <c r="AD984" s="82"/>
    </row>
    <row r="985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  <c r="AA985" s="82"/>
      <c r="AB985" s="82"/>
      <c r="AC985" s="82"/>
      <c r="AD985" s="82"/>
    </row>
    <row r="986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  <c r="AA986" s="82"/>
      <c r="AB986" s="82"/>
      <c r="AC986" s="82"/>
      <c r="AD986" s="82"/>
    </row>
    <row r="987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  <c r="AA987" s="82"/>
      <c r="AB987" s="82"/>
      <c r="AC987" s="82"/>
      <c r="AD987" s="82"/>
    </row>
    <row r="988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  <c r="AA988" s="82"/>
      <c r="AB988" s="82"/>
      <c r="AC988" s="82"/>
      <c r="AD988" s="82"/>
    </row>
    <row r="989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  <c r="AA989" s="82"/>
      <c r="AB989" s="82"/>
      <c r="AC989" s="82"/>
      <c r="AD989" s="82"/>
    </row>
    <row r="990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  <c r="AA990" s="82"/>
      <c r="AB990" s="82"/>
      <c r="AC990" s="82"/>
      <c r="AD990" s="82"/>
    </row>
    <row r="99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  <c r="AA991" s="82"/>
      <c r="AB991" s="82"/>
      <c r="AC991" s="82"/>
      <c r="AD991" s="82"/>
    </row>
    <row r="992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  <c r="AA992" s="82"/>
      <c r="AB992" s="82"/>
      <c r="AC992" s="82"/>
      <c r="AD992" s="82"/>
    </row>
    <row r="993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  <c r="AA993" s="82"/>
      <c r="AB993" s="82"/>
      <c r="AC993" s="82"/>
      <c r="AD993" s="82"/>
    </row>
    <row r="994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  <c r="AA994" s="82"/>
      <c r="AB994" s="82"/>
      <c r="AC994" s="82"/>
      <c r="AD994" s="82"/>
    </row>
    <row r="995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  <c r="AA995" s="82"/>
      <c r="AB995" s="82"/>
      <c r="AC995" s="82"/>
      <c r="AD995" s="82"/>
    </row>
    <row r="996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  <c r="AA996" s="82"/>
      <c r="AB996" s="82"/>
      <c r="AC996" s="82"/>
      <c r="AD996" s="82"/>
    </row>
    <row r="997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  <c r="AA997" s="82"/>
      <c r="AB997" s="82"/>
      <c r="AC997" s="82"/>
      <c r="AD997" s="82"/>
    </row>
    <row r="998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  <c r="AA998" s="82"/>
      <c r="AB998" s="82"/>
      <c r="AC998" s="82"/>
      <c r="AD998" s="82"/>
    </row>
    <row r="999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  <c r="AA999" s="82"/>
      <c r="AB999" s="82"/>
      <c r="AC999" s="82"/>
      <c r="AD999" s="82"/>
    </row>
    <row r="1000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  <c r="AA1000" s="82"/>
      <c r="AB1000" s="82"/>
      <c r="AC1000" s="82"/>
      <c r="AD1000" s="82"/>
    </row>
    <row r="1001">
      <c r="A1001" s="82"/>
      <c r="B1001" s="82"/>
      <c r="C1001" s="82"/>
      <c r="D1001" s="82"/>
      <c r="E1001" s="82"/>
      <c r="F1001" s="82"/>
      <c r="G1001" s="82"/>
      <c r="H1001" s="82"/>
      <c r="I1001" s="82"/>
      <c r="J1001" s="82"/>
      <c r="K1001" s="82"/>
      <c r="L1001" s="82"/>
      <c r="M1001" s="82"/>
      <c r="N1001" s="82"/>
      <c r="O1001" s="82"/>
      <c r="P1001" s="82"/>
      <c r="Q1001" s="82"/>
      <c r="R1001" s="82"/>
      <c r="S1001" s="82"/>
      <c r="T1001" s="82"/>
      <c r="U1001" s="82"/>
      <c r="V1001" s="82"/>
      <c r="W1001" s="82"/>
      <c r="X1001" s="82"/>
      <c r="Y1001" s="82"/>
      <c r="Z1001" s="82"/>
      <c r="AA1001" s="82"/>
      <c r="AB1001" s="82"/>
      <c r="AC1001" s="82"/>
      <c r="AD1001" s="82"/>
    </row>
    <row r="1002">
      <c r="A1002" s="82"/>
      <c r="B1002" s="82"/>
      <c r="C1002" s="82"/>
      <c r="D1002" s="82"/>
      <c r="E1002" s="82"/>
      <c r="F1002" s="82"/>
      <c r="G1002" s="82"/>
      <c r="H1002" s="82"/>
      <c r="I1002" s="82"/>
      <c r="J1002" s="82"/>
      <c r="K1002" s="82"/>
      <c r="L1002" s="82"/>
      <c r="M1002" s="82"/>
      <c r="N1002" s="82"/>
      <c r="O1002" s="82"/>
      <c r="P1002" s="82"/>
      <c r="Q1002" s="82"/>
      <c r="R1002" s="82"/>
      <c r="S1002" s="82"/>
      <c r="T1002" s="82"/>
      <c r="U1002" s="82"/>
      <c r="V1002" s="82"/>
      <c r="W1002" s="82"/>
      <c r="X1002" s="82"/>
      <c r="Y1002" s="82"/>
      <c r="Z1002" s="82"/>
      <c r="AA1002" s="82"/>
      <c r="AB1002" s="82"/>
      <c r="AC1002" s="82"/>
      <c r="AD1002" s="82"/>
    </row>
    <row r="1003">
      <c r="A1003" s="82"/>
      <c r="B1003" s="82"/>
      <c r="C1003" s="82"/>
      <c r="D1003" s="82"/>
      <c r="E1003" s="82"/>
      <c r="F1003" s="82"/>
      <c r="G1003" s="82"/>
      <c r="H1003" s="82"/>
      <c r="I1003" s="82"/>
      <c r="J1003" s="82"/>
      <c r="K1003" s="82"/>
      <c r="L1003" s="82"/>
      <c r="M1003" s="82"/>
      <c r="N1003" s="82"/>
      <c r="O1003" s="82"/>
      <c r="P1003" s="82"/>
      <c r="Q1003" s="82"/>
      <c r="R1003" s="82"/>
      <c r="S1003" s="82"/>
      <c r="T1003" s="82"/>
      <c r="U1003" s="82"/>
      <c r="V1003" s="82"/>
      <c r="W1003" s="82"/>
      <c r="X1003" s="82"/>
      <c r="Y1003" s="82"/>
      <c r="Z1003" s="82"/>
      <c r="AA1003" s="82"/>
      <c r="AB1003" s="82"/>
      <c r="AC1003" s="82"/>
      <c r="AD1003" s="82"/>
    </row>
    <row r="1004">
      <c r="A1004" s="82"/>
      <c r="B1004" s="82"/>
      <c r="C1004" s="82"/>
      <c r="D1004" s="82"/>
      <c r="E1004" s="82"/>
      <c r="F1004" s="82"/>
      <c r="G1004" s="82"/>
      <c r="H1004" s="82"/>
      <c r="I1004" s="82"/>
      <c r="J1004" s="82"/>
      <c r="K1004" s="82"/>
      <c r="L1004" s="82"/>
      <c r="M1004" s="82"/>
      <c r="N1004" s="82"/>
      <c r="O1004" s="82"/>
      <c r="P1004" s="82"/>
      <c r="Q1004" s="82"/>
      <c r="R1004" s="82"/>
      <c r="S1004" s="82"/>
      <c r="T1004" s="82"/>
      <c r="U1004" s="82"/>
      <c r="V1004" s="82"/>
      <c r="W1004" s="82"/>
      <c r="X1004" s="82"/>
      <c r="Y1004" s="82"/>
      <c r="Z1004" s="82"/>
      <c r="AA1004" s="82"/>
      <c r="AB1004" s="82"/>
      <c r="AC1004" s="82"/>
      <c r="AD1004" s="82"/>
    </row>
    <row r="1005">
      <c r="A1005" s="82"/>
      <c r="B1005" s="82"/>
      <c r="C1005" s="82"/>
      <c r="D1005" s="82"/>
      <c r="E1005" s="82"/>
      <c r="F1005" s="82"/>
      <c r="G1005" s="82"/>
      <c r="H1005" s="82"/>
      <c r="I1005" s="82"/>
      <c r="J1005" s="82"/>
      <c r="K1005" s="82"/>
      <c r="L1005" s="82"/>
      <c r="M1005" s="82"/>
      <c r="N1005" s="82"/>
      <c r="O1005" s="82"/>
      <c r="P1005" s="82"/>
      <c r="Q1005" s="82"/>
      <c r="R1005" s="82"/>
      <c r="S1005" s="82"/>
      <c r="T1005" s="82"/>
      <c r="U1005" s="82"/>
      <c r="V1005" s="82"/>
      <c r="W1005" s="82"/>
      <c r="X1005" s="82"/>
      <c r="Y1005" s="82"/>
      <c r="Z1005" s="82"/>
      <c r="AA1005" s="82"/>
      <c r="AB1005" s="82"/>
      <c r="AC1005" s="82"/>
      <c r="AD1005" s="82"/>
    </row>
    <row r="1006">
      <c r="A1006" s="82"/>
      <c r="B1006" s="82"/>
      <c r="C1006" s="82"/>
      <c r="D1006" s="82"/>
      <c r="E1006" s="82"/>
      <c r="F1006" s="82"/>
      <c r="G1006" s="82"/>
      <c r="H1006" s="82"/>
      <c r="I1006" s="82"/>
      <c r="J1006" s="82"/>
      <c r="K1006" s="82"/>
      <c r="L1006" s="82"/>
      <c r="M1006" s="82"/>
      <c r="N1006" s="82"/>
      <c r="O1006" s="82"/>
      <c r="P1006" s="82"/>
      <c r="Q1006" s="82"/>
      <c r="R1006" s="82"/>
      <c r="S1006" s="82"/>
      <c r="T1006" s="82"/>
      <c r="U1006" s="82"/>
      <c r="V1006" s="82"/>
      <c r="W1006" s="82"/>
      <c r="X1006" s="82"/>
      <c r="Y1006" s="82"/>
      <c r="Z1006" s="82"/>
      <c r="AA1006" s="82"/>
      <c r="AB1006" s="82"/>
      <c r="AC1006" s="82"/>
      <c r="AD1006" s="82"/>
    </row>
    <row r="1007">
      <c r="A1007" s="82"/>
      <c r="B1007" s="82"/>
      <c r="C1007" s="82"/>
      <c r="D1007" s="82"/>
      <c r="E1007" s="82"/>
      <c r="F1007" s="82"/>
      <c r="G1007" s="82"/>
      <c r="H1007" s="82"/>
      <c r="I1007" s="82"/>
      <c r="J1007" s="82"/>
      <c r="K1007" s="82"/>
      <c r="L1007" s="82"/>
      <c r="M1007" s="82"/>
      <c r="N1007" s="82"/>
      <c r="O1007" s="82"/>
      <c r="P1007" s="82"/>
      <c r="Q1007" s="82"/>
      <c r="R1007" s="82"/>
      <c r="S1007" s="82"/>
      <c r="T1007" s="82"/>
      <c r="U1007" s="82"/>
      <c r="V1007" s="82"/>
      <c r="W1007" s="82"/>
      <c r="X1007" s="82"/>
      <c r="Y1007" s="82"/>
      <c r="Z1007" s="82"/>
      <c r="AA1007" s="82"/>
      <c r="AB1007" s="82"/>
      <c r="AC1007" s="82"/>
      <c r="AD1007" s="82"/>
    </row>
    <row r="1008">
      <c r="A1008" s="82"/>
      <c r="B1008" s="82"/>
      <c r="C1008" s="82"/>
      <c r="D1008" s="82"/>
      <c r="E1008" s="82"/>
      <c r="F1008" s="82"/>
      <c r="G1008" s="82"/>
      <c r="H1008" s="82"/>
      <c r="I1008" s="82"/>
      <c r="J1008" s="82"/>
      <c r="K1008" s="82"/>
      <c r="L1008" s="82"/>
      <c r="M1008" s="82"/>
      <c r="N1008" s="82"/>
      <c r="O1008" s="82"/>
      <c r="P1008" s="82"/>
      <c r="Q1008" s="82"/>
      <c r="R1008" s="82"/>
      <c r="S1008" s="82"/>
      <c r="T1008" s="82"/>
      <c r="U1008" s="82"/>
      <c r="V1008" s="82"/>
      <c r="W1008" s="82"/>
      <c r="X1008" s="82"/>
      <c r="Y1008" s="82"/>
      <c r="Z1008" s="82"/>
      <c r="AA1008" s="82"/>
      <c r="AB1008" s="82"/>
      <c r="AC1008" s="82"/>
      <c r="AD1008" s="82"/>
    </row>
    <row r="1009">
      <c r="A1009" s="82"/>
      <c r="B1009" s="82"/>
      <c r="C1009" s="82"/>
      <c r="D1009" s="82"/>
      <c r="E1009" s="82"/>
      <c r="F1009" s="82"/>
      <c r="G1009" s="82"/>
      <c r="H1009" s="82"/>
      <c r="I1009" s="82"/>
      <c r="J1009" s="82"/>
      <c r="K1009" s="82"/>
      <c r="L1009" s="82"/>
      <c r="M1009" s="82"/>
      <c r="N1009" s="82"/>
      <c r="O1009" s="82"/>
      <c r="P1009" s="82"/>
      <c r="Q1009" s="82"/>
      <c r="R1009" s="82"/>
      <c r="S1009" s="82"/>
      <c r="T1009" s="82"/>
      <c r="U1009" s="82"/>
      <c r="V1009" s="82"/>
      <c r="W1009" s="82"/>
      <c r="X1009" s="82"/>
      <c r="Y1009" s="82"/>
      <c r="Z1009" s="82"/>
      <c r="AA1009" s="82"/>
      <c r="AB1009" s="82"/>
      <c r="AC1009" s="82"/>
      <c r="AD1009" s="82"/>
    </row>
  </sheetData>
  <mergeCells count="2">
    <mergeCell ref="L20:L38"/>
    <mergeCell ref="A39:K39"/>
  </mergeCells>
  <drawing r:id="rId1"/>
</worksheet>
</file>