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.consolini/Downloads/"/>
    </mc:Choice>
  </mc:AlternateContent>
  <xr:revisionPtr revIDLastSave="0" documentId="13_ncr:1_{B8BE8121-4F0B-7A40-B1D5-33B108C4AF4D}" xr6:coauthVersionLast="47" xr6:coauthVersionMax="47" xr10:uidLastSave="{00000000-0000-0000-0000-000000000000}"/>
  <bookViews>
    <workbookView xWindow="860" yWindow="500" windowWidth="27940" windowHeight="17500" activeTab="3" xr2:uid="{00000000-000D-0000-FFFF-FFFF00000000}"/>
  </bookViews>
  <sheets>
    <sheet name="Cranial measurements" sheetId="1" r:id="rId1"/>
    <sheet name="Dural incision measurements" sheetId="2" r:id="rId2"/>
    <sheet name="Neonate &amp; adult models" sheetId="3" r:id="rId3"/>
    <sheet name="Initial cut &amp; curvature analys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4" l="1"/>
  <c r="K16" i="4" s="1"/>
  <c r="J15" i="4"/>
  <c r="K15" i="4" s="1"/>
  <c r="K14" i="4"/>
  <c r="J14" i="4"/>
  <c r="J13" i="4"/>
  <c r="K13" i="4" s="1"/>
  <c r="D13" i="4"/>
  <c r="J12" i="4"/>
  <c r="K12" i="4" s="1"/>
  <c r="D24" i="3"/>
  <c r="F8" i="4" s="1"/>
  <c r="B24" i="3"/>
  <c r="D8" i="4" s="1"/>
  <c r="D23" i="3"/>
  <c r="C23" i="3"/>
  <c r="F23" i="3" s="1"/>
  <c r="F20" i="3"/>
  <c r="E20" i="3"/>
  <c r="C20" i="3"/>
  <c r="C24" i="3" s="1"/>
  <c r="B20" i="3"/>
  <c r="F19" i="3"/>
  <c r="E19" i="3"/>
  <c r="C19" i="3"/>
  <c r="B19" i="3"/>
  <c r="B23" i="3" s="1"/>
  <c r="G23" i="3" s="1"/>
  <c r="D16" i="3"/>
  <c r="E16" i="3" s="1"/>
  <c r="D19" i="3" s="1"/>
  <c r="E23" i="3" s="1"/>
  <c r="C16" i="3"/>
  <c r="B16" i="3"/>
  <c r="A16" i="3"/>
  <c r="C12" i="3"/>
  <c r="D20" i="3" s="1"/>
  <c r="E24" i="3" s="1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56" i="2" s="1"/>
  <c r="D44" i="2"/>
  <c r="C56" i="2" s="1"/>
  <c r="E43" i="2"/>
  <c r="D55" i="2" s="1"/>
  <c r="D43" i="2"/>
  <c r="C55" i="2" s="1"/>
  <c r="E42" i="2"/>
  <c r="D42" i="2"/>
  <c r="E41" i="2"/>
  <c r="D41" i="2"/>
  <c r="E40" i="2"/>
  <c r="D40" i="2"/>
  <c r="E39" i="2"/>
  <c r="D39" i="2"/>
  <c r="E38" i="2"/>
  <c r="D38" i="2"/>
  <c r="E37" i="2"/>
  <c r="D54" i="2" s="1"/>
  <c r="D37" i="2"/>
  <c r="C54" i="2" s="1"/>
  <c r="E36" i="2"/>
  <c r="D53" i="2" s="1"/>
  <c r="D36" i="2"/>
  <c r="C53" i="2" s="1"/>
  <c r="D13" i="1"/>
  <c r="B13" i="1"/>
  <c r="B12" i="1"/>
  <c r="I9" i="1"/>
  <c r="I6" i="1"/>
  <c r="C13" i="1" s="1"/>
  <c r="I5" i="1"/>
  <c r="H5" i="1"/>
  <c r="H4" i="1"/>
  <c r="I3" i="1"/>
  <c r="C12" i="1" s="1"/>
  <c r="H3" i="1"/>
  <c r="D12" i="1" s="1"/>
  <c r="G13" i="4" l="1"/>
  <c r="G12" i="4"/>
  <c r="G8" i="4"/>
  <c r="G7" i="4"/>
  <c r="G6" i="4"/>
  <c r="G5" i="4"/>
  <c r="G4" i="4"/>
  <c r="G14" i="4"/>
  <c r="G15" i="4"/>
  <c r="G16" i="4"/>
  <c r="E8" i="4"/>
  <c r="E7" i="4"/>
  <c r="E6" i="4"/>
  <c r="E5" i="4"/>
  <c r="E4" i="4"/>
  <c r="B10" i="4"/>
  <c r="B2" i="4"/>
  <c r="F24" i="3"/>
  <c r="J8" i="4"/>
  <c r="K8" i="4" s="1"/>
  <c r="G24" i="3"/>
  <c r="D4" i="4"/>
  <c r="D5" i="4"/>
  <c r="D6" i="4"/>
  <c r="D7" i="4"/>
  <c r="F4" i="4"/>
  <c r="F5" i="4"/>
  <c r="F6" i="4"/>
  <c r="F7" i="4"/>
  <c r="J6" i="4" l="1"/>
  <c r="K6" i="4" s="1"/>
  <c r="F13" i="4"/>
  <c r="F12" i="4"/>
  <c r="F14" i="4"/>
  <c r="E13" i="4"/>
  <c r="E12" i="4"/>
  <c r="F15" i="4"/>
  <c r="E14" i="4"/>
  <c r="F16" i="4"/>
  <c r="E15" i="4"/>
  <c r="E16" i="4"/>
  <c r="J5" i="4"/>
  <c r="K5" i="4" s="1"/>
  <c r="H4" i="4"/>
  <c r="I4" i="4"/>
  <c r="J4" i="4"/>
  <c r="K4" i="4" s="1"/>
  <c r="H5" i="4"/>
  <c r="I5" i="4"/>
  <c r="H6" i="4"/>
  <c r="I6" i="4"/>
  <c r="H7" i="4"/>
  <c r="I7" i="4"/>
  <c r="H8" i="4"/>
  <c r="I8" i="4"/>
  <c r="K7" i="4"/>
  <c r="J7" i="4"/>
  <c r="H12" i="4" l="1"/>
  <c r="I12" i="4"/>
  <c r="H13" i="4"/>
  <c r="I13" i="4"/>
  <c r="H16" i="4"/>
  <c r="I16" i="4" s="1"/>
  <c r="H15" i="4"/>
  <c r="I15" i="4" s="1"/>
  <c r="H14" i="4"/>
  <c r="I14" i="4" s="1"/>
</calcChain>
</file>

<file path=xl/sharedStrings.xml><?xml version="1.0" encoding="utf-8"?>
<sst xmlns="http://schemas.openxmlformats.org/spreadsheetml/2006/main" count="424" uniqueCount="143">
  <si>
    <t>Cranium measurements (measured on 08/03/2022 and confirmed on 09/28/2022)</t>
  </si>
  <si>
    <t>Image scales</t>
  </si>
  <si>
    <t>File</t>
  </si>
  <si>
    <t>Original image size</t>
  </si>
  <si>
    <t>Scale</t>
  </si>
  <si>
    <t>Age Group</t>
  </si>
  <si>
    <t>Subject</t>
  </si>
  <si>
    <t>View</t>
  </si>
  <si>
    <t>L (mm)</t>
  </si>
  <si>
    <t>H (mm)</t>
  </si>
  <si>
    <t>W (mm)</t>
  </si>
  <si>
    <t xml:space="preserve">Scale </t>
  </si>
  <si>
    <t xml:space="preserve">Pixels/1mm </t>
  </si>
  <si>
    <t>\pm SD</t>
  </si>
  <si>
    <t>Frontal view 2 neonate 1xt1.tif</t>
  </si>
  <si>
    <t>1280 x 960</t>
  </si>
  <si>
    <t>1x</t>
  </si>
  <si>
    <t>neonate</t>
  </si>
  <si>
    <t>I</t>
  </si>
  <si>
    <t>Anterior</t>
  </si>
  <si>
    <t xml:space="preserve">1x </t>
  </si>
  <si>
    <t>Lateral neonate 1xt1.tif</t>
  </si>
  <si>
    <t>Full lateral</t>
  </si>
  <si>
    <t>2x</t>
  </si>
  <si>
    <t>Posterior neonate 1xt1.tif</t>
  </si>
  <si>
    <t>Posterior</t>
  </si>
  <si>
    <t>3x</t>
  </si>
  <si>
    <t xml:space="preserve">Frontal adult 1xt1.tif </t>
  </si>
  <si>
    <t>adult</t>
  </si>
  <si>
    <t>4x</t>
  </si>
  <si>
    <t>Lateral anterior adult 1xt1.tif</t>
  </si>
  <si>
    <t>Lateral anterior (half length)</t>
  </si>
  <si>
    <t>*NOTE: measuring from the outside end of one black tick to the inner edge of other black tick*</t>
  </si>
  <si>
    <t>Lateral posterior adult 1xt1.tif</t>
  </si>
  <si>
    <t>Lateral posterior (half length)</t>
  </si>
  <si>
    <t>Posterior adult 1x1.tif</t>
  </si>
  <si>
    <r>
      <rPr>
        <sz val="12"/>
        <color rgb="FFFFFFFF"/>
        <rFont val="Times New Roman"/>
      </rPr>
      <t xml:space="preserve">Resulting </t>
    </r>
    <r>
      <rPr>
        <i/>
        <sz val="12"/>
        <color rgb="FFFFFFFF"/>
        <rFont val="Times New Roman"/>
      </rPr>
      <t xml:space="preserve">ex vivo </t>
    </r>
    <r>
      <rPr>
        <sz val="12"/>
        <color rgb="FFFFFFFF"/>
        <rFont val="Times New Roman"/>
      </rPr>
      <t>cranial dimensions</t>
    </r>
  </si>
  <si>
    <t>Age group</t>
  </si>
  <si>
    <t>Length (mm)*</t>
  </si>
  <si>
    <t>Width (mm)</t>
  </si>
  <si>
    <t>Height (mm)</t>
  </si>
  <si>
    <t>Notes:</t>
  </si>
  <si>
    <t>Neonate</t>
  </si>
  <si>
    <t>*Length is frontal to occipital, excluding nasal lobe</t>
  </si>
  <si>
    <t>Adult</t>
  </si>
  <si>
    <t>Dural incision measurements (measured on 09/08/2022 and confirmed on 09/28/2022)</t>
  </si>
  <si>
    <t>Cut orientation</t>
  </si>
  <si>
    <t>Time (min)</t>
  </si>
  <si>
    <t>l (mm)</t>
  </si>
  <si>
    <t>w (mm)</t>
  </si>
  <si>
    <t>Neonate l2 3x magt1.tif</t>
  </si>
  <si>
    <t>transverse</t>
  </si>
  <si>
    <t>Neonate l2 3x magt2.tif</t>
  </si>
  <si>
    <t>Neonate r2 4x magt1.tif</t>
  </si>
  <si>
    <t>longitudinal</t>
  </si>
  <si>
    <t>Neonate r2 4x magt2.tif</t>
  </si>
  <si>
    <t>Neonate r3 3x magt1.tif</t>
  </si>
  <si>
    <t>II</t>
  </si>
  <si>
    <t>Neonate r3 3x magt2.tif</t>
  </si>
  <si>
    <t>Neonate l4 3x magt1.tif</t>
  </si>
  <si>
    <t>III</t>
  </si>
  <si>
    <t>Neonate l4 3x magt2.tif</t>
  </si>
  <si>
    <t>neonate l n1 3x 003t1.tif</t>
  </si>
  <si>
    <t>IV</t>
  </si>
  <si>
    <t>neonate l n1 3x 003t2.tif</t>
  </si>
  <si>
    <t>neonate l n2 4x 004t1.tif</t>
  </si>
  <si>
    <t>V</t>
  </si>
  <si>
    <t>neonate l n2 4x 004t2.tif</t>
  </si>
  <si>
    <t>neonate r n2 4x 005t1.tif</t>
  </si>
  <si>
    <t>neonate r n2 4x 005t2.tif</t>
  </si>
  <si>
    <t>Adult calvaria 1x sample 1t1.tif</t>
  </si>
  <si>
    <t>Adult calvaria 1x sample 1t2.tif</t>
  </si>
  <si>
    <t>Adult calvaria 1x sample 2t1.tif</t>
  </si>
  <si>
    <t>Adult calvaria 1s sample 2t2.tif</t>
  </si>
  <si>
    <t>Adult l2 3x mag t1.tif</t>
  </si>
  <si>
    <t>Adult l2 3x mag t2.tif</t>
  </si>
  <si>
    <t>Adult r2 3x magt1.tif</t>
  </si>
  <si>
    <t>Adult r2 3x magt2.tif</t>
  </si>
  <si>
    <t>Adult r n1 t1.tif</t>
  </si>
  <si>
    <t>Adult r n1 t2.tif</t>
  </si>
  <si>
    <t>Adult r n2 001t1.tif</t>
  </si>
  <si>
    <t>VI</t>
  </si>
  <si>
    <t>Adult r n2 001t2.tif</t>
  </si>
  <si>
    <t>Relaxation of dural incisions</t>
  </si>
  <si>
    <t>Step 1: Absolute percentage changed as length and width relaxed from t = 0 to t = 5</t>
  </si>
  <si>
    <r>
      <rPr>
        <b/>
        <sz val="12"/>
        <color theme="1"/>
        <rFont val="Times New Roman"/>
      </rPr>
      <t xml:space="preserve">Percent change in length             </t>
    </r>
    <r>
      <rPr>
        <sz val="12"/>
        <color theme="1"/>
        <rFont val="Times New Roman"/>
      </rPr>
      <t>100*([l(t=0) - l(t=5)]/[l(t=0)])</t>
    </r>
  </si>
  <si>
    <r>
      <rPr>
        <b/>
        <sz val="12"/>
        <color theme="1"/>
        <rFont val="Times New Roman"/>
      </rPr>
      <t xml:space="preserve">Percent change in width            </t>
    </r>
    <r>
      <rPr>
        <sz val="12"/>
        <color theme="1"/>
        <rFont val="Times New Roman"/>
      </rPr>
      <t>100*([w(t=0) - w(t=5)]/[w(t=0)])</t>
    </r>
  </si>
  <si>
    <t>Step 2: Average absolute percentage change across cut orientations</t>
  </si>
  <si>
    <t>\delta_l</t>
  </si>
  <si>
    <t>\delta_w</t>
  </si>
  <si>
    <r>
      <rPr>
        <i/>
        <sz val="12"/>
        <color rgb="FFFFFFFF"/>
        <rFont val="Times New Roman"/>
      </rPr>
      <t>Ex vivo</t>
    </r>
    <r>
      <rPr>
        <sz val="12"/>
        <color rgb="FFFFFFFF"/>
        <rFont val="Times New Roman"/>
      </rPr>
      <t xml:space="preserve"> cranial measurements</t>
    </r>
  </si>
  <si>
    <r>
      <rPr>
        <b/>
        <sz val="12"/>
        <color theme="1"/>
        <rFont val="Times New Roman"/>
      </rPr>
      <t>Length</t>
    </r>
    <r>
      <rPr>
        <sz val="12"/>
        <color theme="1"/>
        <rFont val="Times New Roman"/>
      </rPr>
      <t xml:space="preserve"> (mm)*</t>
    </r>
  </si>
  <si>
    <r>
      <rPr>
        <b/>
        <sz val="12"/>
        <color theme="1"/>
        <rFont val="Times New Roman"/>
      </rPr>
      <t xml:space="preserve">Width </t>
    </r>
    <r>
      <rPr>
        <sz val="12"/>
        <color theme="1"/>
        <rFont val="Times New Roman"/>
      </rPr>
      <t>(mm)</t>
    </r>
  </si>
  <si>
    <r>
      <rPr>
        <b/>
        <sz val="12"/>
        <color theme="1"/>
        <rFont val="Times New Roman"/>
      </rPr>
      <t xml:space="preserve">Height </t>
    </r>
    <r>
      <rPr>
        <sz val="12"/>
        <color theme="1"/>
        <rFont val="Times New Roman"/>
      </rPr>
      <t>(mm)</t>
    </r>
  </si>
  <si>
    <t>*Measurements were obtained on 9/28</t>
  </si>
  <si>
    <r>
      <rPr>
        <i/>
        <sz val="12"/>
        <color rgb="FFFFFFFF"/>
        <rFont val="Times New Roman"/>
      </rPr>
      <t>Ex vivo</t>
    </r>
    <r>
      <rPr>
        <sz val="12"/>
        <color rgb="FFFFFFFF"/>
        <rFont val="Times New Roman"/>
      </rPr>
      <t xml:space="preserve"> incision measurements</t>
    </r>
  </si>
  <si>
    <r>
      <rPr>
        <b/>
        <sz val="12"/>
        <color theme="1"/>
        <rFont val="Times New Roman"/>
      </rPr>
      <t xml:space="preserve">Average transverse cut length </t>
    </r>
    <r>
      <rPr>
        <sz val="12"/>
        <color theme="1"/>
        <rFont val="Times New Roman"/>
      </rPr>
      <t>(mm)</t>
    </r>
  </si>
  <si>
    <r>
      <rPr>
        <b/>
        <sz val="12"/>
        <color theme="1"/>
        <rFont val="Times New Roman"/>
      </rPr>
      <t xml:space="preserve">Average longitudinal cut length </t>
    </r>
    <r>
      <rPr>
        <sz val="12"/>
        <color theme="1"/>
        <rFont val="Times New Roman"/>
      </rPr>
      <t>(mm)</t>
    </r>
  </si>
  <si>
    <r>
      <rPr>
        <i/>
        <sz val="12"/>
        <color rgb="FFFFFFFF"/>
        <rFont val="Times New Roman"/>
      </rPr>
      <t xml:space="preserve">In silico </t>
    </r>
    <r>
      <rPr>
        <sz val="12"/>
        <color rgb="FFFFFFFF"/>
        <rFont val="Times New Roman"/>
      </rPr>
      <t>dural thickness estimation</t>
    </r>
  </si>
  <si>
    <r>
      <rPr>
        <sz val="12"/>
        <color theme="1"/>
        <rFont val="Times New Roman"/>
      </rPr>
      <t xml:space="preserve">Step 1: </t>
    </r>
    <r>
      <rPr>
        <b/>
        <sz val="12"/>
        <color theme="1"/>
        <rFont val="Times New Roman"/>
      </rPr>
      <t xml:space="preserve">Adult mouse thickness: </t>
    </r>
    <r>
      <rPr>
        <sz val="12"/>
        <color theme="1"/>
        <rFont val="Times New Roman"/>
      </rPr>
      <t>From O'Reilly et al. 2012, we find that the average mouse skull thickness is 0.2 mm, while the rat skull thickness is roughly 0.71 +/- 0.03. Then from Kinaci et al. 2020, we find that the rat dural thickness is 0.049 +/- 0.015 mm, so using this, we establish a proportionality relationship to find the adult mouse dural thickness.</t>
    </r>
  </si>
  <si>
    <t>Species</t>
  </si>
  <si>
    <r>
      <rPr>
        <b/>
        <sz val="12"/>
        <color theme="1"/>
        <rFont val="Times New Roman"/>
      </rPr>
      <t>Skull thickness</t>
    </r>
    <r>
      <rPr>
        <sz val="12"/>
        <color theme="1"/>
        <rFont val="Times New Roman"/>
      </rPr>
      <t xml:space="preserve"> (mm)</t>
    </r>
  </si>
  <si>
    <r>
      <rPr>
        <b/>
        <sz val="12"/>
        <color theme="1"/>
        <rFont val="Times New Roman"/>
      </rPr>
      <t>Dural thickness</t>
    </r>
    <r>
      <rPr>
        <sz val="12"/>
        <color theme="1"/>
        <rFont val="Times New Roman"/>
      </rPr>
      <t xml:space="preserve"> (mm)</t>
    </r>
  </si>
  <si>
    <t>Mouse</t>
  </si>
  <si>
    <t>Rat</t>
  </si>
  <si>
    <r>
      <rPr>
        <sz val="12"/>
        <color theme="1"/>
        <rFont val="Times New Roman"/>
      </rPr>
      <t xml:space="preserve">Step 2: </t>
    </r>
    <r>
      <rPr>
        <b/>
        <sz val="12"/>
        <color theme="1"/>
        <rFont val="Times New Roman"/>
      </rPr>
      <t xml:space="preserve">Neonatal mouse thickness: </t>
    </r>
    <r>
      <rPr>
        <sz val="12"/>
        <color theme="1"/>
        <rFont val="Times New Roman"/>
      </rPr>
      <t>given that the neonatal mouse is a scaled down version of the adult, we used the neonate:adult ratios between length, width, and height to estimate the neonatal mouse thickness (no information for this in the literature.</t>
    </r>
  </si>
  <si>
    <t>neonate length/ adult length</t>
  </si>
  <si>
    <t>neonate width / adult width</t>
  </si>
  <si>
    <t>neonate height / adult height</t>
  </si>
  <si>
    <t>Averaged ratios:</t>
  </si>
  <si>
    <t>Neonate thickness</t>
  </si>
  <si>
    <r>
      <rPr>
        <i/>
        <sz val="12"/>
        <color rgb="FFFFFFFF"/>
        <rFont val="Times New Roman"/>
      </rPr>
      <t xml:space="preserve">In silico </t>
    </r>
    <r>
      <rPr>
        <sz val="12"/>
        <color rgb="FFFFFFFF"/>
        <rFont val="Times New Roman"/>
      </rPr>
      <t>dural dimensions, thickness, and initial cut length</t>
    </r>
  </si>
  <si>
    <r>
      <rPr>
        <b/>
        <sz val="12"/>
        <color theme="1"/>
        <rFont val="Times New Roman"/>
      </rPr>
      <t xml:space="preserve">Major axis </t>
    </r>
    <r>
      <rPr>
        <sz val="12"/>
        <color theme="1"/>
        <rFont val="Times New Roman"/>
      </rPr>
      <t>(L/2)* (mm)</t>
    </r>
  </si>
  <si>
    <r>
      <rPr>
        <b/>
        <sz val="12"/>
        <color theme="1"/>
        <rFont val="Times New Roman"/>
      </rPr>
      <t>Minor axes</t>
    </r>
    <r>
      <rPr>
        <sz val="12"/>
        <color theme="1"/>
        <rFont val="Times New Roman"/>
      </rPr>
      <t xml:space="preserve"> (W/2) (mm)</t>
    </r>
  </si>
  <si>
    <r>
      <rPr>
        <b/>
        <sz val="12"/>
        <color theme="1"/>
        <rFont val="Times New Roman"/>
      </rPr>
      <t xml:space="preserve">Thickness </t>
    </r>
    <r>
      <rPr>
        <sz val="12"/>
        <color theme="1"/>
        <rFont val="Times New Roman"/>
      </rPr>
      <t>(mm)</t>
    </r>
  </si>
  <si>
    <r>
      <rPr>
        <b/>
        <sz val="12"/>
        <color theme="1"/>
        <rFont val="Times New Roman"/>
      </rPr>
      <t xml:space="preserve">Initial transverse cut length </t>
    </r>
    <r>
      <rPr>
        <sz val="12"/>
        <color theme="1"/>
        <rFont val="Times New Roman"/>
      </rPr>
      <t>(mm)</t>
    </r>
  </si>
  <si>
    <r>
      <rPr>
        <b/>
        <sz val="12"/>
        <color theme="1"/>
        <rFont val="Times New Roman"/>
      </rPr>
      <t xml:space="preserve">Initial longitudinal cut length </t>
    </r>
    <r>
      <rPr>
        <sz val="12"/>
        <color theme="1"/>
        <rFont val="Times New Roman"/>
      </rPr>
      <t>(mm)</t>
    </r>
  </si>
  <si>
    <t>*The model was chosen to be half of the measured length because Kawakami and Yamamuri 2008 showed that the ICR mouse's parietal, interparietal and occipital lobes are roughly half (~51.65%) of the total length (excluding the nasal lobe)</t>
  </si>
  <si>
    <t>How dimensions are to be implemented in code</t>
  </si>
  <si>
    <r>
      <rPr>
        <b/>
        <sz val="12"/>
        <color theme="1"/>
        <rFont val="Times New Roman"/>
      </rPr>
      <t>a</t>
    </r>
    <r>
      <rPr>
        <sz val="12"/>
        <color theme="1"/>
        <rFont val="Times New Roman"/>
      </rPr>
      <t xml:space="preserve"> (mm)</t>
    </r>
  </si>
  <si>
    <r>
      <rPr>
        <b/>
        <sz val="12"/>
        <color theme="1"/>
        <rFont val="Times New Roman"/>
      </rPr>
      <t xml:space="preserve">b </t>
    </r>
    <r>
      <rPr>
        <sz val="12"/>
        <color theme="1"/>
        <rFont val="Times New Roman"/>
      </rPr>
      <t>(mm)</t>
    </r>
  </si>
  <si>
    <r>
      <rPr>
        <b/>
        <sz val="12"/>
        <color theme="1"/>
        <rFont val="Times New Roman"/>
      </rPr>
      <t xml:space="preserve">c </t>
    </r>
    <r>
      <rPr>
        <sz val="12"/>
        <color theme="1"/>
        <rFont val="Times New Roman"/>
      </rPr>
      <t>(mm)</t>
    </r>
  </si>
  <si>
    <r>
      <rPr>
        <b/>
        <sz val="12"/>
        <color theme="1"/>
        <rFont val="Times New Roman"/>
      </rPr>
      <t>t</t>
    </r>
    <r>
      <rPr>
        <sz val="12"/>
        <color theme="1"/>
        <rFont val="Times New Roman"/>
      </rPr>
      <t xml:space="preserve"> (mm)</t>
    </r>
  </si>
  <si>
    <t>Initial transverse cut in middle of minor axis</t>
  </si>
  <si>
    <t>Initial longitudinal cut in middle of major axis</t>
  </si>
  <si>
    <t>Effect of initial cut length on incision opening ratio</t>
  </si>
  <si>
    <t>Aspect ratio (adult)</t>
  </si>
  <si>
    <t>Model</t>
  </si>
  <si>
    <t>a (mm)</t>
  </si>
  <si>
    <t>b (mm)</t>
  </si>
  <si>
    <t>c (mm)</t>
  </si>
  <si>
    <t>t (mm)</t>
  </si>
  <si>
    <t>Tran cut length (varying)</t>
  </si>
  <si>
    <t>Long cut length (varying)</t>
  </si>
  <si>
    <t>Average mesh size</t>
  </si>
  <si>
    <t>l_i</t>
  </si>
  <si>
    <t>For modeling:</t>
  </si>
  <si>
    <t>Test 1</t>
  </si>
  <si>
    <t>Test 2</t>
  </si>
  <si>
    <t>Test 3</t>
  </si>
  <si>
    <t>Test 4</t>
  </si>
  <si>
    <t>Test 5</t>
  </si>
  <si>
    <t>Effect of curvature on incision opening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</si>
</sst>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0"/>
    <numFmt numFmtId="167" formatCode="0.000000000"/>
    <numFmt numFmtId="168" formatCode="0.00000"/>
  </numFmts>
  <fonts count="14" x14ac:knownFonts="1">
    <font>
      <sz val="10"/>
      <color rgb="FF000000"/>
      <name val="Arial"/>
      <scheme val="minor"/>
    </font>
    <font>
      <sz val="12"/>
      <color rgb="FFFFFFFF"/>
      <name val="Times New Roman"/>
    </font>
    <font>
      <sz val="10"/>
      <name val="Arial"/>
    </font>
    <font>
      <sz val="12"/>
      <color theme="1"/>
      <name val="Times New Roman"/>
    </font>
    <font>
      <b/>
      <sz val="12"/>
      <color theme="1"/>
      <name val="Times New Roman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i/>
      <sz val="12"/>
      <color rgb="FFFFFFFF"/>
      <name val="Times New Roman"/>
    </font>
    <font>
      <i/>
      <sz val="12"/>
      <color theme="1"/>
      <name val="Times New Roman"/>
    </font>
    <font>
      <i/>
      <sz val="12"/>
      <color rgb="FF000000"/>
      <name val="Times New Roman"/>
    </font>
    <font>
      <sz val="12"/>
      <color rgb="FF000000"/>
      <name val="Times New Roman"/>
    </font>
    <font>
      <b/>
      <sz val="12"/>
      <color rgb="FFFFFFFF"/>
      <name val="Times New Roman"/>
    </font>
    <font>
      <sz val="12"/>
      <color theme="1"/>
      <name val="Arial"/>
      <scheme val="minor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4" xfId="0" applyFont="1" applyBorder="1"/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5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3" borderId="5" xfId="0" applyFont="1" applyFill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3" fillId="3" borderId="6" xfId="0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5" fillId="2" borderId="2" xfId="0" applyFont="1" applyFill="1" applyBorder="1"/>
    <xf numFmtId="0" fontId="5" fillId="2" borderId="3" xfId="0" applyFont="1" applyFill="1" applyBorder="1"/>
    <xf numFmtId="0" fontId="4" fillId="0" borderId="4" xfId="0" applyFont="1" applyBorder="1"/>
    <xf numFmtId="0" fontId="4" fillId="0" borderId="0" xfId="0" applyFont="1"/>
    <xf numFmtId="0" fontId="6" fillId="0" borderId="5" xfId="0" applyFont="1" applyBorder="1"/>
    <xf numFmtId="164" fontId="3" fillId="0" borderId="0" xfId="0" applyNumberFormat="1" applyFont="1"/>
    <xf numFmtId="164" fontId="3" fillId="3" borderId="7" xfId="0" applyNumberFormat="1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3" fillId="4" borderId="0" xfId="0" applyFont="1" applyFill="1"/>
    <xf numFmtId="0" fontId="3" fillId="0" borderId="7" xfId="0" applyFont="1" applyBorder="1"/>
    <xf numFmtId="164" fontId="3" fillId="3" borderId="2" xfId="0" applyNumberFormat="1" applyFont="1" applyFill="1" applyBorder="1"/>
    <xf numFmtId="164" fontId="3" fillId="3" borderId="0" xfId="0" applyNumberFormat="1" applyFont="1" applyFill="1"/>
    <xf numFmtId="165" fontId="3" fillId="0" borderId="0" xfId="0" applyNumberFormat="1" applyFont="1"/>
    <xf numFmtId="165" fontId="3" fillId="3" borderId="2" xfId="0" applyNumberFormat="1" applyFont="1" applyFill="1" applyBorder="1"/>
    <xf numFmtId="0" fontId="3" fillId="3" borderId="3" xfId="0" applyFont="1" applyFill="1" applyBorder="1"/>
    <xf numFmtId="165" fontId="3" fillId="3" borderId="0" xfId="0" applyNumberFormat="1" applyFont="1" applyFill="1"/>
    <xf numFmtId="165" fontId="3" fillId="3" borderId="7" xfId="0" applyNumberFormat="1" applyFont="1" applyFill="1" applyBorder="1"/>
    <xf numFmtId="0" fontId="3" fillId="3" borderId="8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8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3" fillId="5" borderId="6" xfId="0" applyFont="1" applyFill="1" applyBorder="1"/>
    <xf numFmtId="0" fontId="10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4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164" fontId="4" fillId="6" borderId="9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3" fillId="0" borderId="4" xfId="0" applyFont="1" applyBorder="1" applyAlignment="1">
      <alignment wrapText="1"/>
    </xf>
    <xf numFmtId="164" fontId="3" fillId="0" borderId="6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center"/>
    </xf>
    <xf numFmtId="164" fontId="3" fillId="0" borderId="5" xfId="0" applyNumberFormat="1" applyFont="1" applyBorder="1"/>
    <xf numFmtId="166" fontId="3" fillId="3" borderId="0" xfId="0" applyNumberFormat="1" applyFont="1" applyFill="1"/>
    <xf numFmtId="166" fontId="3" fillId="3" borderId="7" xfId="0" applyNumberFormat="1" applyFont="1" applyFill="1" applyBorder="1"/>
    <xf numFmtId="164" fontId="3" fillId="3" borderId="8" xfId="0" applyNumberFormat="1" applyFont="1" applyFill="1" applyBorder="1"/>
    <xf numFmtId="0" fontId="11" fillId="0" borderId="0" xfId="0" applyFont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0" borderId="0" xfId="0" applyFont="1"/>
    <xf numFmtId="168" fontId="4" fillId="0" borderId="0" xfId="0" applyNumberFormat="1" applyFont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1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5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1" fillId="2" borderId="0" xfId="0" applyFont="1" applyFill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0" borderId="7" xfId="0" applyFont="1" applyBorder="1"/>
    <xf numFmtId="164" fontId="13" fillId="7" borderId="10" xfId="0" applyNumberFormat="1" applyFont="1" applyFill="1" applyBorder="1"/>
    <xf numFmtId="164" fontId="13" fillId="8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workbookViewId="0">
      <selection sqref="A1:I1"/>
    </sheetView>
  </sheetViews>
  <sheetFormatPr baseColWidth="10" defaultColWidth="12.6640625" defaultRowHeight="15.75" customHeight="1" x14ac:dyDescent="0.15"/>
  <sheetData>
    <row r="1" spans="1:26" x14ac:dyDescent="0.2">
      <c r="A1" s="92" t="s">
        <v>0</v>
      </c>
      <c r="B1" s="93"/>
      <c r="C1" s="93"/>
      <c r="D1" s="93"/>
      <c r="E1" s="93"/>
      <c r="F1" s="93"/>
      <c r="G1" s="93"/>
      <c r="H1" s="93"/>
      <c r="I1" s="94"/>
      <c r="J1" s="1"/>
      <c r="K1" s="95" t="s">
        <v>1</v>
      </c>
      <c r="L1" s="96"/>
      <c r="M1" s="9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10</v>
      </c>
      <c r="J2" s="1"/>
      <c r="K2" s="1" t="s">
        <v>11</v>
      </c>
      <c r="L2" s="1" t="s">
        <v>12</v>
      </c>
      <c r="M2" s="1" t="s">
        <v>13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5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/>
      <c r="H3" s="6">
        <f>AVERAGE(3.149,2.614)</f>
        <v>2.8815</v>
      </c>
      <c r="I3" s="7">
        <f>AVERAGE(8.567,8.338)</f>
        <v>8.4525000000000006</v>
      </c>
      <c r="J3" s="1"/>
      <c r="K3" s="1" t="s">
        <v>20</v>
      </c>
      <c r="L3" s="6">
        <v>94.53</v>
      </c>
      <c r="M3" s="6">
        <v>3.4140000000000001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5" t="s">
        <v>21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22</v>
      </c>
      <c r="G4" s="6">
        <v>8.6739999999999995</v>
      </c>
      <c r="H4" s="6">
        <f>AVERAGE(2.74,2.941)</f>
        <v>2.8405</v>
      </c>
      <c r="I4" s="8"/>
      <c r="J4" s="1"/>
      <c r="K4" s="1" t="s">
        <v>23</v>
      </c>
      <c r="L4" s="6">
        <v>184.50299999999999</v>
      </c>
      <c r="M4" s="6">
        <v>10.468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5" t="s">
        <v>24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25</v>
      </c>
      <c r="G5" s="1"/>
      <c r="H5" s="6">
        <f>2.93</f>
        <v>2.93</v>
      </c>
      <c r="I5" s="7">
        <f>8.658</f>
        <v>8.6579999999999995</v>
      </c>
      <c r="J5" s="1"/>
      <c r="K5" s="1" t="s">
        <v>26</v>
      </c>
      <c r="L5" s="6">
        <v>272.75799999999998</v>
      </c>
      <c r="M5" s="6">
        <v>12.207000000000001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9" t="s">
        <v>27</v>
      </c>
      <c r="B6" s="10" t="s">
        <v>15</v>
      </c>
      <c r="C6" s="10" t="s">
        <v>16</v>
      </c>
      <c r="D6" s="10" t="s">
        <v>28</v>
      </c>
      <c r="E6" s="10" t="s">
        <v>18</v>
      </c>
      <c r="F6" s="10" t="s">
        <v>19</v>
      </c>
      <c r="G6" s="10"/>
      <c r="H6" s="11">
        <v>4.8129999999999997</v>
      </c>
      <c r="I6" s="12">
        <f>13.107</f>
        <v>13.106999999999999</v>
      </c>
      <c r="J6" s="1"/>
      <c r="K6" s="1" t="s">
        <v>29</v>
      </c>
      <c r="L6" s="6">
        <v>352.90699999999998</v>
      </c>
      <c r="M6" s="6">
        <v>11.999000000000001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3" t="s">
        <v>30</v>
      </c>
      <c r="B7" s="14" t="s">
        <v>15</v>
      </c>
      <c r="C7" s="14" t="s">
        <v>16</v>
      </c>
      <c r="D7" s="14" t="s">
        <v>28</v>
      </c>
      <c r="E7" s="14" t="s">
        <v>18</v>
      </c>
      <c r="F7" s="14" t="s">
        <v>31</v>
      </c>
      <c r="G7" s="15">
        <v>8.1910000000000007</v>
      </c>
      <c r="H7" s="14"/>
      <c r="I7" s="16"/>
      <c r="J7" s="1"/>
      <c r="K7" s="17" t="s">
        <v>32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3" t="s">
        <v>33</v>
      </c>
      <c r="B8" s="14" t="s">
        <v>15</v>
      </c>
      <c r="C8" s="14" t="s">
        <v>16</v>
      </c>
      <c r="D8" s="14" t="s">
        <v>28</v>
      </c>
      <c r="E8" s="14" t="s">
        <v>18</v>
      </c>
      <c r="F8" s="14" t="s">
        <v>34</v>
      </c>
      <c r="G8" s="15">
        <v>10.439</v>
      </c>
      <c r="H8" s="14"/>
      <c r="I8" s="16"/>
      <c r="J8" s="18"/>
      <c r="K8" s="18"/>
      <c r="L8" s="18"/>
      <c r="M8" s="18"/>
      <c r="N8" s="18"/>
      <c r="O8" s="18"/>
      <c r="P8" s="18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9" t="s">
        <v>35</v>
      </c>
      <c r="B9" s="20" t="s">
        <v>15</v>
      </c>
      <c r="C9" s="20" t="s">
        <v>16</v>
      </c>
      <c r="D9" s="14" t="s">
        <v>28</v>
      </c>
      <c r="E9" s="20" t="s">
        <v>18</v>
      </c>
      <c r="F9" s="20" t="s">
        <v>25</v>
      </c>
      <c r="G9" s="20"/>
      <c r="H9" s="21">
        <v>4.3579999999999997</v>
      </c>
      <c r="I9" s="22">
        <f>12.917</f>
        <v>12.917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2">
      <c r="A10" s="24" t="s">
        <v>36</v>
      </c>
      <c r="B10" s="25"/>
      <c r="C10" s="25"/>
      <c r="D10" s="26"/>
      <c r="E10" s="25"/>
      <c r="F10" s="27"/>
      <c r="G10" s="27"/>
      <c r="H10" s="27"/>
      <c r="I10" s="28"/>
      <c r="J10" s="6"/>
      <c r="K10" s="1"/>
      <c r="L10" s="1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29" t="s">
        <v>37</v>
      </c>
      <c r="B11" s="30" t="s">
        <v>38</v>
      </c>
      <c r="C11" s="30" t="s">
        <v>39</v>
      </c>
      <c r="D11" s="30" t="s">
        <v>40</v>
      </c>
      <c r="E11" s="30" t="s">
        <v>41</v>
      </c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5" t="s">
        <v>42</v>
      </c>
      <c r="B12" s="1">
        <f>G4</f>
        <v>8.6739999999999995</v>
      </c>
      <c r="C12" s="32">
        <f>AVERAGE(I3,I5)</f>
        <v>8.5552500000000009</v>
      </c>
      <c r="D12" s="1">
        <f>AVERAGE(H3,H4,H5)</f>
        <v>2.8839999999999999</v>
      </c>
      <c r="E12" s="1" t="s">
        <v>43</v>
      </c>
      <c r="I12" s="31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9" t="s">
        <v>44</v>
      </c>
      <c r="B13" s="33">
        <f>G7+G8</f>
        <v>18.630000000000003</v>
      </c>
      <c r="C13" s="20">
        <f>AVERAGE(I6,I9)</f>
        <v>13.012</v>
      </c>
      <c r="D13" s="33">
        <f>AVERAGE(H6,H9)</f>
        <v>4.5854999999999997</v>
      </c>
      <c r="E13" s="20"/>
      <c r="F13" s="34"/>
      <c r="G13" s="34"/>
      <c r="H13" s="34"/>
      <c r="I13" s="35"/>
      <c r="J13" s="6"/>
      <c r="K13" s="1"/>
      <c r="L13" s="1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1:I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topLeftCell="A19" workbookViewId="0">
      <selection activeCell="F44" sqref="F44"/>
    </sheetView>
  </sheetViews>
  <sheetFormatPr baseColWidth="10" defaultColWidth="12.6640625" defaultRowHeight="15.75" customHeight="1" x14ac:dyDescent="0.15"/>
  <sheetData>
    <row r="1" spans="1:26" x14ac:dyDescent="0.2">
      <c r="A1" s="92" t="s">
        <v>45</v>
      </c>
      <c r="B1" s="93"/>
      <c r="C1" s="93"/>
      <c r="D1" s="93"/>
      <c r="E1" s="93"/>
      <c r="F1" s="93"/>
      <c r="G1" s="93"/>
      <c r="H1" s="93"/>
      <c r="I1" s="94"/>
      <c r="J1" s="1"/>
      <c r="K1" s="95" t="s">
        <v>1</v>
      </c>
      <c r="L1" s="96"/>
      <c r="M1" s="9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46</v>
      </c>
      <c r="G2" s="3" t="s">
        <v>47</v>
      </c>
      <c r="H2" s="3" t="s">
        <v>48</v>
      </c>
      <c r="I2" s="3" t="s">
        <v>49</v>
      </c>
      <c r="J2" s="1"/>
      <c r="K2" s="1" t="s">
        <v>11</v>
      </c>
      <c r="L2" s="1" t="s">
        <v>12</v>
      </c>
      <c r="M2" s="1" t="s">
        <v>13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50</v>
      </c>
      <c r="B3" s="1" t="s">
        <v>15</v>
      </c>
      <c r="C3" s="1" t="s">
        <v>26</v>
      </c>
      <c r="D3" s="1" t="s">
        <v>17</v>
      </c>
      <c r="E3" s="1" t="s">
        <v>18</v>
      </c>
      <c r="F3" s="1" t="s">
        <v>51</v>
      </c>
      <c r="G3" s="1">
        <v>0</v>
      </c>
      <c r="H3" s="32">
        <v>1.266</v>
      </c>
      <c r="I3" s="32">
        <v>0.246</v>
      </c>
      <c r="J3" s="1"/>
      <c r="K3" s="1" t="s">
        <v>20</v>
      </c>
      <c r="L3" s="6">
        <v>94.53</v>
      </c>
      <c r="M3" s="6">
        <v>3.4140000000000001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52</v>
      </c>
      <c r="B4" s="1" t="s">
        <v>15</v>
      </c>
      <c r="C4" s="1" t="s">
        <v>26</v>
      </c>
      <c r="D4" s="1" t="s">
        <v>17</v>
      </c>
      <c r="E4" s="1" t="s">
        <v>18</v>
      </c>
      <c r="F4" s="1" t="s">
        <v>51</v>
      </c>
      <c r="G4" s="1">
        <v>5</v>
      </c>
      <c r="H4" s="32">
        <v>1.2370000000000001</v>
      </c>
      <c r="I4" s="32">
        <v>0.27600000000000002</v>
      </c>
      <c r="J4" s="1"/>
      <c r="K4" s="1" t="s">
        <v>23</v>
      </c>
      <c r="L4" s="6">
        <v>184.50299999999999</v>
      </c>
      <c r="M4" s="6">
        <v>10.468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 t="s">
        <v>53</v>
      </c>
      <c r="B5" s="1" t="s">
        <v>15</v>
      </c>
      <c r="C5" s="1" t="s">
        <v>29</v>
      </c>
      <c r="D5" s="1" t="s">
        <v>17</v>
      </c>
      <c r="E5" s="1" t="s">
        <v>18</v>
      </c>
      <c r="F5" s="1" t="s">
        <v>54</v>
      </c>
      <c r="G5" s="1">
        <v>0</v>
      </c>
      <c r="H5" s="32">
        <v>1.875</v>
      </c>
      <c r="I5" s="32">
        <v>0.14000000000000001</v>
      </c>
      <c r="J5" s="1"/>
      <c r="K5" s="1" t="s">
        <v>26</v>
      </c>
      <c r="L5" s="6">
        <v>272.75799999999998</v>
      </c>
      <c r="M5" s="6">
        <v>12.207000000000001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 t="s">
        <v>55</v>
      </c>
      <c r="B6" s="1" t="s">
        <v>15</v>
      </c>
      <c r="C6" s="1" t="s">
        <v>29</v>
      </c>
      <c r="D6" s="1" t="s">
        <v>17</v>
      </c>
      <c r="E6" s="1" t="s">
        <v>18</v>
      </c>
      <c r="F6" s="1" t="s">
        <v>54</v>
      </c>
      <c r="G6" s="1">
        <v>5</v>
      </c>
      <c r="H6" s="32">
        <v>1.86</v>
      </c>
      <c r="I6" s="32">
        <v>0.16800000000000001</v>
      </c>
      <c r="J6" s="1"/>
      <c r="K6" s="1" t="s">
        <v>29</v>
      </c>
      <c r="L6" s="6">
        <v>352.90699999999998</v>
      </c>
      <c r="M6" s="6">
        <v>11.999000000000001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 t="s">
        <v>56</v>
      </c>
      <c r="B7" s="1" t="s">
        <v>15</v>
      </c>
      <c r="C7" s="1" t="s">
        <v>26</v>
      </c>
      <c r="D7" s="1" t="s">
        <v>17</v>
      </c>
      <c r="E7" s="1" t="s">
        <v>57</v>
      </c>
      <c r="F7" s="1" t="s">
        <v>54</v>
      </c>
      <c r="G7" s="1">
        <v>0</v>
      </c>
      <c r="H7" s="32">
        <v>1.2509999999999999</v>
      </c>
      <c r="I7" s="32">
        <v>7.0999999999999994E-2</v>
      </c>
      <c r="J7" s="1"/>
      <c r="K7" s="17" t="s">
        <v>32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 t="s">
        <v>58</v>
      </c>
      <c r="B8" s="1" t="s">
        <v>15</v>
      </c>
      <c r="C8" s="1" t="s">
        <v>26</v>
      </c>
      <c r="D8" s="1" t="s">
        <v>17</v>
      </c>
      <c r="E8" s="1" t="s">
        <v>57</v>
      </c>
      <c r="F8" s="1" t="s">
        <v>54</v>
      </c>
      <c r="G8" s="1">
        <v>5</v>
      </c>
      <c r="H8" s="32">
        <v>1.2450000000000001</v>
      </c>
      <c r="I8" s="32">
        <v>7.9000000000000001E-2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 t="s">
        <v>59</v>
      </c>
      <c r="B9" s="1" t="s">
        <v>15</v>
      </c>
      <c r="C9" s="1" t="s">
        <v>26</v>
      </c>
      <c r="D9" s="1" t="s">
        <v>17</v>
      </c>
      <c r="E9" s="1" t="s">
        <v>60</v>
      </c>
      <c r="F9" s="1" t="s">
        <v>54</v>
      </c>
      <c r="G9" s="1">
        <v>0</v>
      </c>
      <c r="H9" s="32">
        <v>2.0259999999999998</v>
      </c>
      <c r="I9" s="32">
        <v>0.127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 t="s">
        <v>61</v>
      </c>
      <c r="B10" s="1" t="s">
        <v>15</v>
      </c>
      <c r="C10" s="1" t="s">
        <v>26</v>
      </c>
      <c r="D10" s="1" t="s">
        <v>17</v>
      </c>
      <c r="E10" s="1" t="s">
        <v>60</v>
      </c>
      <c r="F10" s="1" t="s">
        <v>54</v>
      </c>
      <c r="G10" s="1">
        <v>5</v>
      </c>
      <c r="H10" s="32">
        <v>2.0299999999999998</v>
      </c>
      <c r="I10" s="32">
        <v>0.14199999999999999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6" t="s">
        <v>62</v>
      </c>
      <c r="B11" s="1" t="s">
        <v>15</v>
      </c>
      <c r="C11" s="36" t="s">
        <v>26</v>
      </c>
      <c r="D11" s="1" t="s">
        <v>17</v>
      </c>
      <c r="E11" s="1" t="s">
        <v>63</v>
      </c>
      <c r="F11" s="1" t="s">
        <v>54</v>
      </c>
      <c r="G11" s="1">
        <v>0</v>
      </c>
      <c r="H11" s="32">
        <v>2.468</v>
      </c>
      <c r="I11" s="32">
        <v>0.32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6" t="s">
        <v>64</v>
      </c>
      <c r="B12" s="1" t="s">
        <v>15</v>
      </c>
      <c r="C12" s="36" t="s">
        <v>26</v>
      </c>
      <c r="D12" s="1" t="s">
        <v>17</v>
      </c>
      <c r="E12" s="1" t="s">
        <v>63</v>
      </c>
      <c r="F12" s="1" t="s">
        <v>54</v>
      </c>
      <c r="G12" s="1">
        <v>5</v>
      </c>
      <c r="H12" s="32">
        <v>2.4409999999999998</v>
      </c>
      <c r="I12" s="32">
        <v>0.33100000000000002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6" t="s">
        <v>65</v>
      </c>
      <c r="B13" s="1" t="s">
        <v>15</v>
      </c>
      <c r="C13" s="1" t="s">
        <v>29</v>
      </c>
      <c r="D13" s="1" t="s">
        <v>17</v>
      </c>
      <c r="E13" s="1" t="s">
        <v>66</v>
      </c>
      <c r="F13" s="1" t="s">
        <v>54</v>
      </c>
      <c r="G13" s="1">
        <v>0</v>
      </c>
      <c r="H13" s="32">
        <v>1.526</v>
      </c>
      <c r="I13" s="32">
        <v>0.23300000000000001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6" t="s">
        <v>67</v>
      </c>
      <c r="B14" s="1" t="s">
        <v>15</v>
      </c>
      <c r="C14" s="1" t="s">
        <v>29</v>
      </c>
      <c r="D14" s="1" t="s">
        <v>17</v>
      </c>
      <c r="E14" s="1" t="s">
        <v>66</v>
      </c>
      <c r="F14" s="1" t="s">
        <v>54</v>
      </c>
      <c r="G14" s="1">
        <v>5</v>
      </c>
      <c r="H14" s="32">
        <v>1.51</v>
      </c>
      <c r="I14" s="32">
        <v>0.254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 t="s">
        <v>68</v>
      </c>
      <c r="B15" s="1" t="s">
        <v>15</v>
      </c>
      <c r="C15" s="1" t="s">
        <v>29</v>
      </c>
      <c r="D15" s="1" t="s">
        <v>17</v>
      </c>
      <c r="E15" s="1" t="s">
        <v>66</v>
      </c>
      <c r="F15" s="1" t="s">
        <v>51</v>
      </c>
      <c r="G15" s="1">
        <v>0</v>
      </c>
      <c r="H15" s="32">
        <v>0.86699999999999999</v>
      </c>
      <c r="I15" s="32">
        <v>0.121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7" t="s">
        <v>69</v>
      </c>
      <c r="B16" s="37" t="s">
        <v>15</v>
      </c>
      <c r="C16" s="1" t="s">
        <v>29</v>
      </c>
      <c r="D16" s="1" t="s">
        <v>17</v>
      </c>
      <c r="E16" s="1" t="s">
        <v>66</v>
      </c>
      <c r="F16" s="1" t="s">
        <v>51</v>
      </c>
      <c r="G16" s="1">
        <v>5</v>
      </c>
      <c r="H16" s="32">
        <v>0.86299999999999999</v>
      </c>
      <c r="I16" s="32">
        <v>0.10299999999999999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4" t="s">
        <v>70</v>
      </c>
      <c r="B17" s="14" t="s">
        <v>15</v>
      </c>
      <c r="C17" s="10" t="s">
        <v>16</v>
      </c>
      <c r="D17" s="10" t="s">
        <v>28</v>
      </c>
      <c r="E17" s="10" t="s">
        <v>18</v>
      </c>
      <c r="F17" s="10" t="s">
        <v>51</v>
      </c>
      <c r="G17" s="10">
        <v>0</v>
      </c>
      <c r="H17" s="38">
        <v>2.09</v>
      </c>
      <c r="I17" s="38">
        <v>0.55400000000000005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4" t="s">
        <v>71</v>
      </c>
      <c r="B18" s="14" t="s">
        <v>15</v>
      </c>
      <c r="C18" s="14" t="s">
        <v>16</v>
      </c>
      <c r="D18" s="14" t="s">
        <v>28</v>
      </c>
      <c r="E18" s="14" t="s">
        <v>18</v>
      </c>
      <c r="F18" s="14" t="s">
        <v>51</v>
      </c>
      <c r="G18" s="14">
        <v>5</v>
      </c>
      <c r="H18" s="39">
        <v>2.0670000000000002</v>
      </c>
      <c r="I18" s="39">
        <v>0.55700000000000005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4" t="s">
        <v>70</v>
      </c>
      <c r="B19" s="14" t="s">
        <v>15</v>
      </c>
      <c r="C19" s="14" t="s">
        <v>16</v>
      </c>
      <c r="D19" s="14" t="s">
        <v>28</v>
      </c>
      <c r="E19" s="14" t="s">
        <v>18</v>
      </c>
      <c r="F19" s="14" t="s">
        <v>54</v>
      </c>
      <c r="G19" s="15">
        <v>0</v>
      </c>
      <c r="H19" s="39">
        <v>2.1920000000000002</v>
      </c>
      <c r="I19" s="39">
        <v>0.33200000000000002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4" t="s">
        <v>71</v>
      </c>
      <c r="B20" s="14" t="s">
        <v>15</v>
      </c>
      <c r="C20" s="14" t="s">
        <v>16</v>
      </c>
      <c r="D20" s="14" t="s">
        <v>28</v>
      </c>
      <c r="E20" s="14" t="s">
        <v>18</v>
      </c>
      <c r="F20" s="14" t="s">
        <v>54</v>
      </c>
      <c r="G20" s="15">
        <v>5</v>
      </c>
      <c r="H20" s="39">
        <v>2.1349999999999998</v>
      </c>
      <c r="I20" s="39">
        <v>0.314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4" t="s">
        <v>72</v>
      </c>
      <c r="B21" s="14" t="s">
        <v>15</v>
      </c>
      <c r="C21" s="14" t="s">
        <v>16</v>
      </c>
      <c r="D21" s="14" t="s">
        <v>28</v>
      </c>
      <c r="E21" s="14" t="s">
        <v>57</v>
      </c>
      <c r="F21" s="14" t="s">
        <v>51</v>
      </c>
      <c r="G21" s="14">
        <v>0</v>
      </c>
      <c r="H21" s="39">
        <v>2.1419999999999999</v>
      </c>
      <c r="I21" s="39">
        <v>0.39900000000000002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4" t="s">
        <v>73</v>
      </c>
      <c r="B22" s="14" t="s">
        <v>15</v>
      </c>
      <c r="C22" s="14" t="s">
        <v>16</v>
      </c>
      <c r="D22" s="14" t="s">
        <v>28</v>
      </c>
      <c r="E22" s="14" t="s">
        <v>57</v>
      </c>
      <c r="F22" s="14" t="s">
        <v>51</v>
      </c>
      <c r="G22" s="14">
        <v>5</v>
      </c>
      <c r="H22" s="39">
        <v>2.1280000000000001</v>
      </c>
      <c r="I22" s="39">
        <v>0.498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4" t="s">
        <v>72</v>
      </c>
      <c r="B23" s="14" t="s">
        <v>15</v>
      </c>
      <c r="C23" s="14" t="s">
        <v>16</v>
      </c>
      <c r="D23" s="14" t="s">
        <v>28</v>
      </c>
      <c r="E23" s="14" t="s">
        <v>57</v>
      </c>
      <c r="F23" s="14" t="s">
        <v>54</v>
      </c>
      <c r="G23" s="15">
        <v>0</v>
      </c>
      <c r="H23" s="39">
        <v>2.5859999999999999</v>
      </c>
      <c r="I23" s="39">
        <v>0.26500000000000001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4" t="s">
        <v>73</v>
      </c>
      <c r="B24" s="14" t="s">
        <v>15</v>
      </c>
      <c r="C24" s="14" t="s">
        <v>16</v>
      </c>
      <c r="D24" s="14" t="s">
        <v>28</v>
      </c>
      <c r="E24" s="14" t="s">
        <v>57</v>
      </c>
      <c r="F24" s="14" t="s">
        <v>54</v>
      </c>
      <c r="G24" s="15">
        <v>5</v>
      </c>
      <c r="H24" s="39">
        <v>2.5209999999999999</v>
      </c>
      <c r="I24" s="39">
        <v>0.27900000000000003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4" t="s">
        <v>74</v>
      </c>
      <c r="B25" s="14" t="s">
        <v>15</v>
      </c>
      <c r="C25" s="14" t="s">
        <v>26</v>
      </c>
      <c r="D25" s="14" t="s">
        <v>28</v>
      </c>
      <c r="E25" s="14" t="s">
        <v>60</v>
      </c>
      <c r="F25" s="14" t="s">
        <v>54</v>
      </c>
      <c r="G25" s="14">
        <v>0</v>
      </c>
      <c r="H25" s="39">
        <v>2.5710000000000002</v>
      </c>
      <c r="I25" s="39">
        <v>0.122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4" t="s">
        <v>75</v>
      </c>
      <c r="B26" s="14" t="s">
        <v>15</v>
      </c>
      <c r="C26" s="14" t="s">
        <v>26</v>
      </c>
      <c r="D26" s="14" t="s">
        <v>28</v>
      </c>
      <c r="E26" s="14" t="s">
        <v>60</v>
      </c>
      <c r="F26" s="14" t="s">
        <v>54</v>
      </c>
      <c r="G26" s="14">
        <v>5</v>
      </c>
      <c r="H26" s="39">
        <v>2.5720000000000001</v>
      </c>
      <c r="I26" s="39">
        <v>0.13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4" t="s">
        <v>76</v>
      </c>
      <c r="B27" s="14" t="s">
        <v>15</v>
      </c>
      <c r="C27" s="14" t="s">
        <v>26</v>
      </c>
      <c r="D27" s="14" t="s">
        <v>28</v>
      </c>
      <c r="E27" s="14" t="s">
        <v>63</v>
      </c>
      <c r="F27" s="14" t="s">
        <v>51</v>
      </c>
      <c r="G27" s="14">
        <v>0</v>
      </c>
      <c r="H27" s="39">
        <v>1.508</v>
      </c>
      <c r="I27" s="39">
        <v>0.47499999999999998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4" t="s">
        <v>77</v>
      </c>
      <c r="B28" s="14" t="s">
        <v>15</v>
      </c>
      <c r="C28" s="14" t="s">
        <v>26</v>
      </c>
      <c r="D28" s="14" t="s">
        <v>28</v>
      </c>
      <c r="E28" s="14" t="s">
        <v>63</v>
      </c>
      <c r="F28" s="14" t="s">
        <v>51</v>
      </c>
      <c r="G28" s="14">
        <v>5</v>
      </c>
      <c r="H28" s="39">
        <v>1.48</v>
      </c>
      <c r="I28" s="39">
        <v>0.47499999999999998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4" t="s">
        <v>78</v>
      </c>
      <c r="B29" s="14" t="s">
        <v>15</v>
      </c>
      <c r="C29" s="14" t="s">
        <v>26</v>
      </c>
      <c r="D29" s="14" t="s">
        <v>28</v>
      </c>
      <c r="E29" s="14" t="s">
        <v>66</v>
      </c>
      <c r="F29" s="14" t="s">
        <v>54</v>
      </c>
      <c r="G29" s="14">
        <v>0</v>
      </c>
      <c r="H29" s="39">
        <v>2.95</v>
      </c>
      <c r="I29" s="39">
        <v>0.19600000000000001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4" t="s">
        <v>79</v>
      </c>
      <c r="B30" s="14" t="s">
        <v>15</v>
      </c>
      <c r="C30" s="14" t="s">
        <v>26</v>
      </c>
      <c r="D30" s="14" t="s">
        <v>28</v>
      </c>
      <c r="E30" s="14" t="s">
        <v>66</v>
      </c>
      <c r="F30" s="14" t="s">
        <v>54</v>
      </c>
      <c r="G30" s="14">
        <v>5</v>
      </c>
      <c r="H30" s="39">
        <v>2.9329999999999998</v>
      </c>
      <c r="I30" s="39">
        <v>0.20300000000000001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4" t="s">
        <v>80</v>
      </c>
      <c r="B31" s="14" t="s">
        <v>15</v>
      </c>
      <c r="C31" s="14" t="s">
        <v>26</v>
      </c>
      <c r="D31" s="14" t="s">
        <v>28</v>
      </c>
      <c r="E31" s="14" t="s">
        <v>81</v>
      </c>
      <c r="F31" s="14" t="s">
        <v>51</v>
      </c>
      <c r="G31" s="14">
        <v>0</v>
      </c>
      <c r="H31" s="39">
        <v>1.3160000000000001</v>
      </c>
      <c r="I31" s="39">
        <v>0.20399999999999999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4" t="s">
        <v>82</v>
      </c>
      <c r="B32" s="14" t="s">
        <v>15</v>
      </c>
      <c r="C32" s="14" t="s">
        <v>26</v>
      </c>
      <c r="D32" s="14" t="s">
        <v>28</v>
      </c>
      <c r="E32" s="14" t="s">
        <v>81</v>
      </c>
      <c r="F32" s="14" t="s">
        <v>51</v>
      </c>
      <c r="G32" s="14">
        <v>5</v>
      </c>
      <c r="H32" s="39">
        <v>1.2929999999999999</v>
      </c>
      <c r="I32" s="39">
        <v>0.19500000000000001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92" t="s">
        <v>83</v>
      </c>
      <c r="B33" s="93"/>
      <c r="C33" s="93"/>
      <c r="D33" s="93"/>
      <c r="E33" s="93"/>
      <c r="F33" s="93"/>
      <c r="G33" s="93"/>
      <c r="H33" s="93"/>
      <c r="I33" s="9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5" t="s">
        <v>84</v>
      </c>
      <c r="B34" s="1"/>
      <c r="C34" s="1"/>
      <c r="D34" s="1"/>
      <c r="E34" s="1"/>
      <c r="F34" s="1"/>
      <c r="G34" s="1"/>
      <c r="H34" s="1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2" t="s">
        <v>5</v>
      </c>
      <c r="B35" s="3" t="s">
        <v>6</v>
      </c>
      <c r="C35" s="3" t="s">
        <v>46</v>
      </c>
      <c r="D35" s="3" t="s">
        <v>85</v>
      </c>
      <c r="E35" s="3" t="s">
        <v>86</v>
      </c>
      <c r="F35" s="1"/>
      <c r="G35" s="1"/>
      <c r="H35" s="1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5" t="s">
        <v>17</v>
      </c>
      <c r="B36" s="1" t="s">
        <v>18</v>
      </c>
      <c r="C36" s="1" t="s">
        <v>51</v>
      </c>
      <c r="D36" s="40">
        <f t="shared" ref="D36:E36" si="0">ABS(100*((H3-H4)/H3))</f>
        <v>2.2906793048973078</v>
      </c>
      <c r="E36" s="40">
        <f t="shared" si="0"/>
        <v>12.195121951219523</v>
      </c>
      <c r="F36" s="1"/>
      <c r="G36" s="1"/>
      <c r="H36" s="1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5" t="s">
        <v>17</v>
      </c>
      <c r="B37" s="1" t="s">
        <v>18</v>
      </c>
      <c r="C37" s="1" t="s">
        <v>54</v>
      </c>
      <c r="D37" s="40">
        <f t="shared" ref="D37:E37" si="1">ABS(100*((H5-H6)/H5))</f>
        <v>0.79999999999999483</v>
      </c>
      <c r="E37" s="40">
        <f t="shared" si="1"/>
        <v>19.999999999999996</v>
      </c>
      <c r="F37" s="1"/>
      <c r="G37" s="1"/>
      <c r="H37" s="1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5" t="s">
        <v>17</v>
      </c>
      <c r="B38" s="1" t="s">
        <v>57</v>
      </c>
      <c r="C38" s="1" t="s">
        <v>54</v>
      </c>
      <c r="D38" s="40">
        <f t="shared" ref="D38:E38" si="2">ABS(100*((H7-H8)/H7))</f>
        <v>0.47961630695441915</v>
      </c>
      <c r="E38" s="40">
        <f t="shared" si="2"/>
        <v>11.267605633802829</v>
      </c>
      <c r="F38" s="1"/>
      <c r="G38" s="1"/>
      <c r="H38" s="1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5" t="s">
        <v>17</v>
      </c>
      <c r="B39" s="1" t="s">
        <v>60</v>
      </c>
      <c r="C39" s="1" t="s">
        <v>54</v>
      </c>
      <c r="D39" s="40">
        <f t="shared" ref="D39:E39" si="3">ABS(100*((H9-H10)/H9))</f>
        <v>0.19743336623889457</v>
      </c>
      <c r="E39" s="40">
        <f t="shared" si="3"/>
        <v>11.811023622047232</v>
      </c>
      <c r="F39" s="1"/>
      <c r="G39" s="1"/>
      <c r="H39" s="1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5" t="s">
        <v>17</v>
      </c>
      <c r="B40" s="1" t="s">
        <v>63</v>
      </c>
      <c r="C40" s="1" t="s">
        <v>54</v>
      </c>
      <c r="D40" s="40">
        <f t="shared" ref="D40:E40" si="4">ABS(100*((H11-H12)/H11))</f>
        <v>1.0940032414910914</v>
      </c>
      <c r="E40" s="40">
        <f t="shared" si="4"/>
        <v>3.4375000000000031</v>
      </c>
      <c r="F40" s="1"/>
      <c r="G40" s="1"/>
      <c r="H40" s="1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5" t="s">
        <v>17</v>
      </c>
      <c r="B41" s="1" t="s">
        <v>66</v>
      </c>
      <c r="C41" s="1" t="s">
        <v>54</v>
      </c>
      <c r="D41" s="40">
        <f t="shared" ref="D41:E41" si="5">ABS(100*((H13-H14)/H13))</f>
        <v>1.0484927916120586</v>
      </c>
      <c r="E41" s="40">
        <f t="shared" si="5"/>
        <v>9.0128755364806832</v>
      </c>
      <c r="F41" s="1"/>
      <c r="G41" s="1"/>
      <c r="H41" s="1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5" t="s">
        <v>17</v>
      </c>
      <c r="B42" s="1" t="s">
        <v>66</v>
      </c>
      <c r="C42" s="1" t="s">
        <v>51</v>
      </c>
      <c r="D42" s="40">
        <f t="shared" ref="D42:E42" si="6">ABS(100*((H15-H16)/H15))</f>
        <v>0.46136101499423343</v>
      </c>
      <c r="E42" s="40">
        <f t="shared" si="6"/>
        <v>14.876033057851243</v>
      </c>
      <c r="F42" s="1"/>
      <c r="G42" s="1"/>
      <c r="H42" s="1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9" t="s">
        <v>28</v>
      </c>
      <c r="B43" s="10" t="s">
        <v>18</v>
      </c>
      <c r="C43" s="10" t="s">
        <v>51</v>
      </c>
      <c r="D43" s="41">
        <f t="shared" ref="D43:E43" si="7">ABS(100*((H17-H18)/H17))</f>
        <v>1.1004784688995066</v>
      </c>
      <c r="E43" s="41">
        <f t="shared" si="7"/>
        <v>0.54151624548736499</v>
      </c>
      <c r="F43" s="10"/>
      <c r="G43" s="10"/>
      <c r="H43" s="10"/>
      <c r="I43" s="4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3" t="s">
        <v>28</v>
      </c>
      <c r="B44" s="14" t="s">
        <v>18</v>
      </c>
      <c r="C44" s="14" t="s">
        <v>54</v>
      </c>
      <c r="D44" s="43">
        <f t="shared" ref="D44:E44" si="8">ABS(100*((H19-H20)/H19))</f>
        <v>2.600364963503667</v>
      </c>
      <c r="E44" s="43">
        <f t="shared" si="8"/>
        <v>5.4216867469879562</v>
      </c>
      <c r="F44" s="14"/>
      <c r="G44" s="14"/>
      <c r="H44" s="14"/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3" t="s">
        <v>28</v>
      </c>
      <c r="B45" s="14" t="s">
        <v>57</v>
      </c>
      <c r="C45" s="14" t="s">
        <v>51</v>
      </c>
      <c r="D45" s="43">
        <f t="shared" ref="D45:E45" si="9">ABS(100*((H21-H22)/H21))</f>
        <v>0.6535947712418203</v>
      </c>
      <c r="E45" s="43">
        <f t="shared" si="9"/>
        <v>24.812030075187963</v>
      </c>
      <c r="F45" s="14"/>
      <c r="G45" s="14"/>
      <c r="H45" s="14"/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3" t="s">
        <v>28</v>
      </c>
      <c r="B46" s="14" t="s">
        <v>57</v>
      </c>
      <c r="C46" s="14" t="s">
        <v>54</v>
      </c>
      <c r="D46" s="43">
        <f t="shared" ref="D46:E46" si="10">ABS(100*((H23-H24)/H23))</f>
        <v>2.513534416086618</v>
      </c>
      <c r="E46" s="43">
        <f t="shared" si="10"/>
        <v>5.2830188679245325</v>
      </c>
      <c r="F46" s="14"/>
      <c r="G46" s="14"/>
      <c r="H46" s="14"/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3" t="s">
        <v>28</v>
      </c>
      <c r="B47" s="14" t="s">
        <v>60</v>
      </c>
      <c r="C47" s="14" t="s">
        <v>54</v>
      </c>
      <c r="D47" s="43">
        <f t="shared" ref="D47:E47" si="11">ABS(100*((H25-H26)/H25))</f>
        <v>3.8895371450793068E-2</v>
      </c>
      <c r="E47" s="43">
        <f t="shared" si="11"/>
        <v>6.5573770491803334</v>
      </c>
      <c r="F47" s="14"/>
      <c r="G47" s="14"/>
      <c r="H47" s="14"/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3" t="s">
        <v>28</v>
      </c>
      <c r="B48" s="14" t="s">
        <v>63</v>
      </c>
      <c r="C48" s="14" t="s">
        <v>51</v>
      </c>
      <c r="D48" s="43">
        <f t="shared" ref="D48:E48" si="12">ABS(100*((H27-H28)/H27))</f>
        <v>1.8567639257294446</v>
      </c>
      <c r="E48" s="43">
        <f t="shared" si="12"/>
        <v>0</v>
      </c>
      <c r="F48" s="14"/>
      <c r="G48" s="14"/>
      <c r="H48" s="14"/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3" t="s">
        <v>28</v>
      </c>
      <c r="B49" s="14" t="s">
        <v>66</v>
      </c>
      <c r="C49" s="14" t="s">
        <v>54</v>
      </c>
      <c r="D49" s="43">
        <f t="shared" ref="D49:E49" si="13">ABS(100*((H29-H30)/H29))</f>
        <v>0.57627118644068975</v>
      </c>
      <c r="E49" s="43">
        <f t="shared" si="13"/>
        <v>3.5714285714285747</v>
      </c>
      <c r="F49" s="14"/>
      <c r="G49" s="14"/>
      <c r="H49" s="14"/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9" t="s">
        <v>28</v>
      </c>
      <c r="B50" s="20" t="s">
        <v>81</v>
      </c>
      <c r="C50" s="20" t="s">
        <v>51</v>
      </c>
      <c r="D50" s="44">
        <f t="shared" ref="D50:E50" si="14">ABS(100*((H31-H32)/H31))</f>
        <v>1.7477203647416513</v>
      </c>
      <c r="E50" s="44">
        <f t="shared" si="14"/>
        <v>4.4117647058823435</v>
      </c>
      <c r="F50" s="20"/>
      <c r="G50" s="20"/>
      <c r="H50" s="20"/>
      <c r="I50" s="4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6" t="s">
        <v>87</v>
      </c>
      <c r="B51" s="47"/>
      <c r="C51" s="47"/>
      <c r="D51" s="47"/>
      <c r="E51" s="47"/>
      <c r="F51" s="47"/>
      <c r="G51" s="47"/>
      <c r="H51" s="47"/>
      <c r="I51" s="4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2" t="s">
        <v>5</v>
      </c>
      <c r="B52" s="3" t="s">
        <v>46</v>
      </c>
      <c r="C52" s="3" t="s">
        <v>88</v>
      </c>
      <c r="D52" s="3" t="s">
        <v>89</v>
      </c>
      <c r="E52" s="1"/>
      <c r="F52" s="1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5" t="s">
        <v>17</v>
      </c>
      <c r="B53" s="1" t="s">
        <v>51</v>
      </c>
      <c r="C53" s="107">
        <f t="shared" ref="C53:D53" si="15">AVERAGE(D36,D42)</f>
        <v>1.3760201599457706</v>
      </c>
      <c r="D53" s="107">
        <f t="shared" si="15"/>
        <v>13.535577504535382</v>
      </c>
      <c r="E53" s="1"/>
      <c r="F53" s="1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5" t="s">
        <v>17</v>
      </c>
      <c r="B54" s="1" t="s">
        <v>54</v>
      </c>
      <c r="C54" s="107">
        <f t="shared" ref="C54:D54" si="16">AVERAGE(D37,D38,D39,D40,D41)</f>
        <v>0.72390914125929173</v>
      </c>
      <c r="D54" s="107">
        <f t="shared" si="16"/>
        <v>11.105800958466148</v>
      </c>
      <c r="E54" s="1"/>
      <c r="F54" s="1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3" t="s">
        <v>28</v>
      </c>
      <c r="B55" s="14" t="s">
        <v>51</v>
      </c>
      <c r="C55" s="108">
        <f t="shared" ref="C55:D55" si="17">AVERAGE(D43,D45,D48,D50)</f>
        <v>1.3396393826531057</v>
      </c>
      <c r="D55" s="108">
        <f t="shared" si="17"/>
        <v>7.441327756639418</v>
      </c>
      <c r="E55" s="14"/>
      <c r="F55" s="14"/>
      <c r="G55" s="14"/>
      <c r="H55" s="14"/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9" t="s">
        <v>28</v>
      </c>
      <c r="B56" s="20" t="s">
        <v>54</v>
      </c>
      <c r="C56" s="108">
        <f t="shared" ref="C56:D56" si="18">AVERAGE(D44,D46,D47,D49)</f>
        <v>1.4322664843704418</v>
      </c>
      <c r="D56" s="108">
        <f t="shared" si="18"/>
        <v>5.2083778088803498</v>
      </c>
      <c r="E56" s="20"/>
      <c r="F56" s="20"/>
      <c r="G56" s="20"/>
      <c r="H56" s="20"/>
      <c r="I56" s="4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A1:I1"/>
    <mergeCell ref="K1:M1"/>
    <mergeCell ref="A33:I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4"/>
  <sheetViews>
    <sheetView workbookViewId="0">
      <selection sqref="A1:D1"/>
    </sheetView>
  </sheetViews>
  <sheetFormatPr baseColWidth="10" defaultColWidth="12.6640625" defaultRowHeight="15.75" customHeight="1" x14ac:dyDescent="0.15"/>
  <sheetData>
    <row r="1" spans="1:26" x14ac:dyDescent="0.2">
      <c r="A1" s="97" t="s">
        <v>90</v>
      </c>
      <c r="B1" s="93"/>
      <c r="C1" s="93"/>
      <c r="D1" s="94"/>
      <c r="E1" s="4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50" t="s">
        <v>37</v>
      </c>
      <c r="B2" s="51" t="s">
        <v>91</v>
      </c>
      <c r="C2" s="52" t="s">
        <v>92</v>
      </c>
      <c r="D2" s="53" t="s">
        <v>93</v>
      </c>
      <c r="E2" s="51" t="s">
        <v>41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x14ac:dyDescent="0.2">
      <c r="A3" s="5" t="s">
        <v>42</v>
      </c>
      <c r="B3" s="1">
        <v>8.6739999999999995</v>
      </c>
      <c r="C3" s="1">
        <v>8.5549999999999997</v>
      </c>
      <c r="D3" s="8">
        <v>2.8839999999999999</v>
      </c>
      <c r="E3" s="1" t="s">
        <v>43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9" t="s">
        <v>44</v>
      </c>
      <c r="B4" s="20">
        <v>18.63</v>
      </c>
      <c r="C4" s="20">
        <v>13.012</v>
      </c>
      <c r="D4" s="45">
        <v>4.5854999999999997</v>
      </c>
      <c r="E4" s="1" t="s">
        <v>94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97" t="s">
        <v>95</v>
      </c>
      <c r="B5" s="93"/>
      <c r="C5" s="94"/>
      <c r="D5" s="54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x14ac:dyDescent="0.2">
      <c r="A6" s="50" t="s">
        <v>37</v>
      </c>
      <c r="B6" s="52" t="s">
        <v>96</v>
      </c>
      <c r="C6" s="53" t="s">
        <v>97</v>
      </c>
      <c r="D6" s="51" t="s">
        <v>41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x14ac:dyDescent="0.2">
      <c r="A7" s="5" t="s">
        <v>42</v>
      </c>
      <c r="B7" s="56">
        <v>1.0580000000000001</v>
      </c>
      <c r="C7" s="57">
        <v>1.823</v>
      </c>
      <c r="D7" s="1" t="s">
        <v>94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x14ac:dyDescent="0.2">
      <c r="A8" s="58" t="s">
        <v>44</v>
      </c>
      <c r="B8" s="59">
        <v>1.7529999999999999</v>
      </c>
      <c r="C8" s="60">
        <v>2.5569999999999999</v>
      </c>
      <c r="D8" s="54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x14ac:dyDescent="0.2">
      <c r="A9" s="98" t="s">
        <v>98</v>
      </c>
      <c r="B9" s="96"/>
      <c r="C9" s="96"/>
      <c r="D9" s="9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5" t="s">
        <v>99</v>
      </c>
      <c r="B10" s="1"/>
      <c r="C10" s="1"/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61" t="s">
        <v>100</v>
      </c>
      <c r="B11" s="62" t="s">
        <v>101</v>
      </c>
      <c r="C11" s="62" t="s">
        <v>102</v>
      </c>
      <c r="D11" s="63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x14ac:dyDescent="0.2">
      <c r="A12" s="5" t="s">
        <v>103</v>
      </c>
      <c r="B12" s="1">
        <v>0.2</v>
      </c>
      <c r="C12" s="64">
        <f>(C13/B13)*B12</f>
        <v>1.3802816901408452E-2</v>
      </c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65" t="s">
        <v>104</v>
      </c>
      <c r="B13" s="37">
        <v>0.71</v>
      </c>
      <c r="C13" s="37">
        <v>4.9000000000000002E-2</v>
      </c>
      <c r="D13" s="6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6" t="s">
        <v>105</v>
      </c>
      <c r="B14" s="47"/>
      <c r="C14" s="47"/>
      <c r="D14" s="47"/>
      <c r="E14" s="4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67" t="s">
        <v>106</v>
      </c>
      <c r="B15" s="62" t="s">
        <v>107</v>
      </c>
      <c r="C15" s="62" t="s">
        <v>108</v>
      </c>
      <c r="D15" s="62" t="s">
        <v>109</v>
      </c>
      <c r="E15" s="63" t="s">
        <v>110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x14ac:dyDescent="0.2">
      <c r="A16" s="68">
        <f t="shared" ref="A16:C16" si="0">B3/B4</f>
        <v>0.46559312936124531</v>
      </c>
      <c r="B16" s="69">
        <f t="shared" si="0"/>
        <v>0.6574700276667691</v>
      </c>
      <c r="C16" s="69">
        <f t="shared" si="0"/>
        <v>0.62893904699596559</v>
      </c>
      <c r="D16" s="69">
        <f>AVERAGE(A16:C16)</f>
        <v>0.58400073467465996</v>
      </c>
      <c r="E16" s="64">
        <f>D16*C12</f>
        <v>8.0608552110023497E-3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97" t="s">
        <v>111</v>
      </c>
      <c r="B17" s="93"/>
      <c r="C17" s="93"/>
      <c r="D17" s="93"/>
      <c r="E17" s="93"/>
      <c r="F17" s="9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50" t="s">
        <v>37</v>
      </c>
      <c r="B18" s="52" t="s">
        <v>112</v>
      </c>
      <c r="C18" s="52" t="s">
        <v>113</v>
      </c>
      <c r="D18" s="52" t="s">
        <v>114</v>
      </c>
      <c r="E18" s="52" t="s">
        <v>115</v>
      </c>
      <c r="F18" s="53" t="s">
        <v>116</v>
      </c>
      <c r="G18" s="70" t="s">
        <v>41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5" t="s">
        <v>42</v>
      </c>
      <c r="B19" s="1">
        <f t="shared" ref="B19:C19" si="1">B3/2</f>
        <v>4.3369999999999997</v>
      </c>
      <c r="C19" s="32">
        <f t="shared" si="1"/>
        <v>4.2774999999999999</v>
      </c>
      <c r="D19" s="32">
        <f>E16</f>
        <v>8.0608552110023497E-3</v>
      </c>
      <c r="E19" s="32">
        <f t="shared" ref="E19:F19" si="2">B7</f>
        <v>1.0580000000000001</v>
      </c>
      <c r="F19" s="71">
        <f t="shared" si="2"/>
        <v>1.823</v>
      </c>
      <c r="G19" s="1" t="s">
        <v>117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3" t="s">
        <v>44</v>
      </c>
      <c r="B20" s="14">
        <f t="shared" ref="B20:C20" si="3">B4/2</f>
        <v>9.3149999999999995</v>
      </c>
      <c r="C20" s="14">
        <f t="shared" si="3"/>
        <v>6.5060000000000002</v>
      </c>
      <c r="D20" s="72">
        <f>C12</f>
        <v>1.3802816901408452E-2</v>
      </c>
      <c r="E20" s="14">
        <f t="shared" ref="E20:F20" si="4">B8</f>
        <v>1.7529999999999999</v>
      </c>
      <c r="F20" s="16">
        <f t="shared" si="4"/>
        <v>2.5569999999999999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92" t="s">
        <v>118</v>
      </c>
      <c r="B21" s="93"/>
      <c r="C21" s="93"/>
      <c r="D21" s="93"/>
      <c r="E21" s="93"/>
      <c r="F21" s="93"/>
      <c r="G21" s="9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50" t="s">
        <v>37</v>
      </c>
      <c r="B22" s="52" t="s">
        <v>119</v>
      </c>
      <c r="C22" s="52" t="s">
        <v>120</v>
      </c>
      <c r="D22" s="52" t="s">
        <v>121</v>
      </c>
      <c r="E22" s="52" t="s">
        <v>122</v>
      </c>
      <c r="F22" s="52" t="s">
        <v>123</v>
      </c>
      <c r="G22" s="53" t="s">
        <v>124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5" t="s">
        <v>42</v>
      </c>
      <c r="B23" s="1">
        <f t="shared" ref="B23:C23" si="5">B19</f>
        <v>4.3369999999999997</v>
      </c>
      <c r="C23" s="32">
        <f t="shared" si="5"/>
        <v>4.2774999999999999</v>
      </c>
      <c r="D23" s="32">
        <f t="shared" ref="D23:E23" si="6">C19</f>
        <v>4.2774999999999999</v>
      </c>
      <c r="E23" s="32">
        <f t="shared" si="6"/>
        <v>8.0608552110023497E-3</v>
      </c>
      <c r="F23" s="32">
        <f t="shared" ref="F23:F24" si="7">(C23/(E19/2))</f>
        <v>8.0860113421550093</v>
      </c>
      <c r="G23" s="71">
        <f t="shared" ref="G23:G24" si="8">(B23/(F19/2))</f>
        <v>4.7580910586944594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9" t="s">
        <v>44</v>
      </c>
      <c r="B24" s="20">
        <f t="shared" ref="B24:C24" si="9">B20</f>
        <v>9.3149999999999995</v>
      </c>
      <c r="C24" s="20">
        <f t="shared" si="9"/>
        <v>6.5060000000000002</v>
      </c>
      <c r="D24" s="20">
        <f t="shared" ref="D24:E24" si="10">C20</f>
        <v>6.5060000000000002</v>
      </c>
      <c r="E24" s="73">
        <f t="shared" si="10"/>
        <v>1.3802816901408452E-2</v>
      </c>
      <c r="F24" s="33">
        <f t="shared" si="7"/>
        <v>7.4227039361095271</v>
      </c>
      <c r="G24" s="74">
        <f t="shared" si="8"/>
        <v>7.2858818928431752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5">
    <mergeCell ref="A1:D1"/>
    <mergeCell ref="A5:C5"/>
    <mergeCell ref="A9:D9"/>
    <mergeCell ref="A17:F17"/>
    <mergeCell ref="A21:G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985"/>
  <sheetViews>
    <sheetView tabSelected="1" workbookViewId="0">
      <selection sqref="A1:K1"/>
    </sheetView>
  </sheetViews>
  <sheetFormatPr baseColWidth="10" defaultColWidth="12.6640625" defaultRowHeight="15.75" customHeight="1" x14ac:dyDescent="0.15"/>
  <sheetData>
    <row r="1" spans="1:30" ht="15.75" customHeight="1" x14ac:dyDescent="0.15">
      <c r="A1" s="104" t="s">
        <v>125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75"/>
      <c r="M1" s="75"/>
      <c r="N1" s="76"/>
      <c r="O1" s="76"/>
      <c r="P1" s="76"/>
      <c r="Q1" s="76"/>
      <c r="R1" s="76"/>
      <c r="S1" s="76"/>
      <c r="T1" s="76"/>
      <c r="U1" s="77"/>
      <c r="V1" s="77"/>
      <c r="W1" s="77"/>
      <c r="X1" s="78"/>
      <c r="Y1" s="78"/>
      <c r="Z1" s="78"/>
      <c r="AA1" s="78"/>
      <c r="AB1" s="78"/>
      <c r="AC1" s="78"/>
      <c r="AD1" s="78"/>
    </row>
    <row r="2" spans="1:30" ht="15.75" customHeight="1" x14ac:dyDescent="0.15">
      <c r="A2" s="79" t="s">
        <v>126</v>
      </c>
      <c r="B2" s="80">
        <f>'Neonate &amp; adult models'!$C$24/'Neonate &amp; adult models'!$B$24</f>
        <v>0.69844337090713904</v>
      </c>
      <c r="C2" s="102" t="s">
        <v>127</v>
      </c>
      <c r="D2" s="100" t="s">
        <v>128</v>
      </c>
      <c r="E2" s="100" t="s">
        <v>129</v>
      </c>
      <c r="F2" s="100" t="s">
        <v>130</v>
      </c>
      <c r="G2" s="100" t="s">
        <v>131</v>
      </c>
      <c r="H2" s="100" t="s">
        <v>132</v>
      </c>
      <c r="I2" s="93"/>
      <c r="J2" s="100" t="s">
        <v>133</v>
      </c>
      <c r="K2" s="94"/>
      <c r="L2" s="101"/>
      <c r="M2" s="96"/>
      <c r="N2" s="76"/>
      <c r="O2" s="76"/>
      <c r="P2" s="76"/>
      <c r="Q2" s="76"/>
      <c r="R2" s="76"/>
      <c r="S2" s="76"/>
      <c r="T2" s="76"/>
      <c r="U2" s="77"/>
      <c r="V2" s="77"/>
      <c r="W2" s="77"/>
      <c r="X2" s="78"/>
      <c r="Y2" s="78"/>
      <c r="Z2" s="78"/>
      <c r="AA2" s="78"/>
      <c r="AB2" s="78"/>
      <c r="AC2" s="78"/>
      <c r="AD2" s="78"/>
    </row>
    <row r="3" spans="1:30" ht="15.75" customHeight="1" x14ac:dyDescent="0.15">
      <c r="A3" s="81" t="s">
        <v>134</v>
      </c>
      <c r="B3" s="82">
        <v>0.05</v>
      </c>
      <c r="C3" s="103"/>
      <c r="D3" s="96"/>
      <c r="E3" s="96"/>
      <c r="F3" s="96"/>
      <c r="G3" s="96"/>
      <c r="H3" s="78" t="s">
        <v>135</v>
      </c>
      <c r="I3" s="78" t="s">
        <v>136</v>
      </c>
      <c r="J3" s="78" t="s">
        <v>135</v>
      </c>
      <c r="K3" s="83" t="s">
        <v>136</v>
      </c>
      <c r="L3" s="78"/>
      <c r="M3" s="78"/>
      <c r="N3" s="76"/>
      <c r="O3" s="76"/>
      <c r="P3" s="76"/>
      <c r="Q3" s="76"/>
      <c r="R3" s="76"/>
      <c r="S3" s="76"/>
      <c r="T3" s="76"/>
      <c r="U3" s="77"/>
      <c r="V3" s="77"/>
      <c r="W3" s="77"/>
      <c r="X3" s="78"/>
      <c r="Y3" s="78"/>
      <c r="Z3" s="78"/>
      <c r="AA3" s="78"/>
      <c r="AB3" s="78"/>
      <c r="AC3" s="78"/>
      <c r="AD3" s="78"/>
    </row>
    <row r="4" spans="1:30" ht="15.75" customHeight="1" x14ac:dyDescent="0.15">
      <c r="A4" s="78"/>
      <c r="B4" s="78"/>
      <c r="C4" s="84" t="s">
        <v>137</v>
      </c>
      <c r="D4" s="85">
        <f>'Neonate &amp; adult models'!$B$24</f>
        <v>9.3149999999999995</v>
      </c>
      <c r="E4" s="85">
        <f>'Neonate &amp; adult models'!$C$24</f>
        <v>6.5060000000000002</v>
      </c>
      <c r="F4" s="85">
        <f>'Neonate &amp; adult models'!$D$24</f>
        <v>6.5060000000000002</v>
      </c>
      <c r="G4" s="85">
        <f>'Neonate &amp; adult models'!$E$24</f>
        <v>1.3802816901408452E-2</v>
      </c>
      <c r="H4" s="85">
        <f>E4/2</f>
        <v>3.2530000000000001</v>
      </c>
      <c r="I4" s="85">
        <f t="shared" ref="I4:I8" si="0">E4/(H4/2)</f>
        <v>4</v>
      </c>
      <c r="J4" s="85">
        <f>D4/2</f>
        <v>4.6574999999999998</v>
      </c>
      <c r="K4" s="86">
        <f t="shared" ref="K4:K8" si="1">D4/(J4/2)</f>
        <v>4</v>
      </c>
      <c r="L4" s="78"/>
      <c r="M4" s="77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ht="15.75" customHeight="1" x14ac:dyDescent="0.15">
      <c r="A5" s="87"/>
      <c r="B5" s="78"/>
      <c r="C5" s="84" t="s">
        <v>138</v>
      </c>
      <c r="D5" s="85">
        <f>'Neonate &amp; adult models'!$B$24</f>
        <v>9.3149999999999995</v>
      </c>
      <c r="E5" s="85">
        <f>'Neonate &amp; adult models'!$C$24</f>
        <v>6.5060000000000002</v>
      </c>
      <c r="F5" s="85">
        <f>'Neonate &amp; adult models'!$D$24</f>
        <v>6.5060000000000002</v>
      </c>
      <c r="G5" s="85">
        <f>'Neonate &amp; adult models'!$E$24</f>
        <v>1.3802816901408452E-2</v>
      </c>
      <c r="H5" s="85">
        <f>E5/4</f>
        <v>1.6265000000000001</v>
      </c>
      <c r="I5" s="85">
        <f t="shared" si="0"/>
        <v>8</v>
      </c>
      <c r="J5" s="85">
        <f>D5/4</f>
        <v>2.3287499999999999</v>
      </c>
      <c r="K5" s="86">
        <f t="shared" si="1"/>
        <v>8</v>
      </c>
      <c r="L5" s="78"/>
      <c r="M5" s="77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ht="15.75" customHeight="1" x14ac:dyDescent="0.15">
      <c r="A6" s="87"/>
      <c r="B6" s="78"/>
      <c r="C6" s="84" t="s">
        <v>139</v>
      </c>
      <c r="D6" s="85">
        <f>'Neonate &amp; adult models'!$B$24</f>
        <v>9.3149999999999995</v>
      </c>
      <c r="E6" s="85">
        <f>'Neonate &amp; adult models'!$C$24</f>
        <v>6.5060000000000002</v>
      </c>
      <c r="F6" s="85">
        <f>'Neonate &amp; adult models'!$D$24</f>
        <v>6.5060000000000002</v>
      </c>
      <c r="G6" s="85">
        <f>'Neonate &amp; adult models'!$E$24</f>
        <v>1.3802816901408452E-2</v>
      </c>
      <c r="H6" s="85">
        <f>E6/8</f>
        <v>0.81325000000000003</v>
      </c>
      <c r="I6" s="85">
        <f t="shared" si="0"/>
        <v>16</v>
      </c>
      <c r="J6" s="85">
        <f>D6/8</f>
        <v>1.1643749999999999</v>
      </c>
      <c r="K6" s="86">
        <f t="shared" si="1"/>
        <v>16</v>
      </c>
      <c r="L6" s="78"/>
      <c r="M6" s="77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ht="15.75" customHeight="1" x14ac:dyDescent="0.15">
      <c r="A7" s="87"/>
      <c r="B7" s="78"/>
      <c r="C7" s="84" t="s">
        <v>140</v>
      </c>
      <c r="D7" s="85">
        <f>'Neonate &amp; adult models'!$B$24</f>
        <v>9.3149999999999995</v>
      </c>
      <c r="E7" s="85">
        <f>'Neonate &amp; adult models'!$C$24</f>
        <v>6.5060000000000002</v>
      </c>
      <c r="F7" s="85">
        <f>'Neonate &amp; adult models'!$D$24</f>
        <v>6.5060000000000002</v>
      </c>
      <c r="G7" s="85">
        <f>'Neonate &amp; adult models'!$E$24</f>
        <v>1.3802816901408452E-2</v>
      </c>
      <c r="H7" s="85">
        <f>E7/16</f>
        <v>0.40662500000000001</v>
      </c>
      <c r="I7" s="85">
        <f t="shared" si="0"/>
        <v>32</v>
      </c>
      <c r="J7" s="85">
        <f>D7/16</f>
        <v>0.58218749999999997</v>
      </c>
      <c r="K7" s="86">
        <f t="shared" si="1"/>
        <v>32</v>
      </c>
      <c r="L7" s="78"/>
      <c r="M7" s="77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ht="15.75" customHeight="1" x14ac:dyDescent="0.15">
      <c r="A8" s="87"/>
      <c r="B8" s="78"/>
      <c r="C8" s="81" t="s">
        <v>141</v>
      </c>
      <c r="D8" s="85">
        <f>'Neonate &amp; adult models'!$B$24</f>
        <v>9.3149999999999995</v>
      </c>
      <c r="E8" s="85">
        <f>'Neonate &amp; adult models'!$C$24</f>
        <v>6.5060000000000002</v>
      </c>
      <c r="F8" s="85">
        <f>'Neonate &amp; adult models'!$D$24</f>
        <v>6.5060000000000002</v>
      </c>
      <c r="G8" s="85">
        <f>'Neonate &amp; adult models'!$E$24</f>
        <v>1.3802816901408452E-2</v>
      </c>
      <c r="H8" s="85">
        <f>E8/32</f>
        <v>0.20331250000000001</v>
      </c>
      <c r="I8" s="85">
        <f t="shared" si="0"/>
        <v>64</v>
      </c>
      <c r="J8" s="85">
        <f>D8/32</f>
        <v>0.29109374999999998</v>
      </c>
      <c r="K8" s="86">
        <f t="shared" si="1"/>
        <v>64</v>
      </c>
      <c r="L8" s="78"/>
      <c r="M8" s="77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ht="15.75" customHeight="1" x14ac:dyDescent="0.15">
      <c r="A9" s="105" t="s">
        <v>142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75"/>
      <c r="M9" s="75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ht="15.75" customHeight="1" x14ac:dyDescent="0.15">
      <c r="A10" s="79" t="s">
        <v>126</v>
      </c>
      <c r="B10" s="80">
        <f>'Neonate &amp; adult models'!$C$24/'Neonate &amp; adult models'!$B$24</f>
        <v>0.69844337090713904</v>
      </c>
      <c r="C10" s="102" t="s">
        <v>127</v>
      </c>
      <c r="D10" s="100" t="s">
        <v>128</v>
      </c>
      <c r="E10" s="100" t="s">
        <v>129</v>
      </c>
      <c r="F10" s="100" t="s">
        <v>130</v>
      </c>
      <c r="G10" s="100" t="s">
        <v>131</v>
      </c>
      <c r="H10" s="100" t="s">
        <v>132</v>
      </c>
      <c r="I10" s="93"/>
      <c r="J10" s="100" t="s">
        <v>133</v>
      </c>
      <c r="K10" s="94"/>
      <c r="L10" s="101"/>
      <c r="M10" s="96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ht="15.75" customHeight="1" x14ac:dyDescent="0.15">
      <c r="A11" s="81" t="s">
        <v>134</v>
      </c>
      <c r="B11" s="82">
        <v>0.05</v>
      </c>
      <c r="C11" s="103"/>
      <c r="D11" s="96"/>
      <c r="E11" s="96"/>
      <c r="F11" s="96"/>
      <c r="G11" s="96"/>
      <c r="H11" s="78" t="s">
        <v>135</v>
      </c>
      <c r="I11" s="78" t="s">
        <v>136</v>
      </c>
      <c r="J11" s="78" t="s">
        <v>135</v>
      </c>
      <c r="K11" s="83" t="s">
        <v>136</v>
      </c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88"/>
      <c r="B12" s="88"/>
      <c r="C12" s="84" t="s">
        <v>137</v>
      </c>
      <c r="D12" s="85">
        <v>2</v>
      </c>
      <c r="E12" s="85">
        <f>B10*D12</f>
        <v>1.3968867418142781</v>
      </c>
      <c r="F12" s="85">
        <f>B10*D12</f>
        <v>1.3968867418142781</v>
      </c>
      <c r="G12" s="85">
        <f>'Neonate &amp; adult models'!$E$24</f>
        <v>1.3802816901408452E-2</v>
      </c>
      <c r="H12" s="85">
        <f t="shared" ref="H12:H16" si="2">E12/4</f>
        <v>0.34922168545356952</v>
      </c>
      <c r="I12" s="85">
        <f t="shared" ref="I12:I16" si="3">E12/(H12/2)</f>
        <v>8</v>
      </c>
      <c r="J12" s="85">
        <f t="shared" ref="J12:J16" si="4">D12/4</f>
        <v>0.5</v>
      </c>
      <c r="K12" s="86">
        <f t="shared" ref="K12:K16" si="5">D12/(J12/2)</f>
        <v>8</v>
      </c>
      <c r="L12" s="77"/>
      <c r="M12" s="77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88"/>
      <c r="B13" s="88"/>
      <c r="C13" s="84" t="s">
        <v>138</v>
      </c>
      <c r="D13" s="85">
        <f>4</f>
        <v>4</v>
      </c>
      <c r="E13" s="85">
        <f t="shared" ref="E13:E16" si="6">$B$10*D13</f>
        <v>2.7937734836285562</v>
      </c>
      <c r="F13" s="85">
        <f t="shared" ref="F13:F16" si="7">$B$10*D13</f>
        <v>2.7937734836285562</v>
      </c>
      <c r="G13" s="85">
        <f>'Neonate &amp; adult models'!$E$24</f>
        <v>1.3802816901408452E-2</v>
      </c>
      <c r="H13" s="85">
        <f t="shared" si="2"/>
        <v>0.69844337090713904</v>
      </c>
      <c r="I13" s="85">
        <f t="shared" si="3"/>
        <v>8</v>
      </c>
      <c r="J13" s="85">
        <f t="shared" si="4"/>
        <v>1</v>
      </c>
      <c r="K13" s="86">
        <f t="shared" si="5"/>
        <v>8</v>
      </c>
      <c r="L13" s="89"/>
      <c r="M13" s="89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88"/>
      <c r="B14" s="88"/>
      <c r="C14" s="84" t="s">
        <v>139</v>
      </c>
      <c r="D14" s="85">
        <v>6</v>
      </c>
      <c r="E14" s="85">
        <f t="shared" si="6"/>
        <v>4.1906602254428345</v>
      </c>
      <c r="F14" s="85">
        <f t="shared" si="7"/>
        <v>4.1906602254428345</v>
      </c>
      <c r="G14" s="85">
        <f>'Neonate &amp; adult models'!$E$24</f>
        <v>1.3802816901408452E-2</v>
      </c>
      <c r="H14" s="85">
        <f t="shared" si="2"/>
        <v>1.0476650563607086</v>
      </c>
      <c r="I14" s="85">
        <f t="shared" si="3"/>
        <v>8</v>
      </c>
      <c r="J14" s="85">
        <f t="shared" si="4"/>
        <v>1.5</v>
      </c>
      <c r="K14" s="86">
        <f t="shared" si="5"/>
        <v>8</v>
      </c>
      <c r="L14" s="89"/>
      <c r="M14" s="89"/>
      <c r="N14" s="76"/>
      <c r="O14" s="76"/>
      <c r="P14" s="76"/>
      <c r="Q14" s="76"/>
      <c r="R14" s="76"/>
      <c r="S14" s="76"/>
      <c r="T14" s="76"/>
      <c r="U14" s="77"/>
      <c r="V14" s="77"/>
      <c r="W14" s="77"/>
      <c r="X14" s="78"/>
      <c r="Y14" s="78"/>
      <c r="Z14" s="78"/>
      <c r="AA14" s="78"/>
      <c r="AB14" s="78"/>
      <c r="AC14" s="78"/>
      <c r="AD14" s="78"/>
    </row>
    <row r="15" spans="1:30" x14ac:dyDescent="0.2">
      <c r="A15" s="88"/>
      <c r="B15" s="88"/>
      <c r="C15" s="84" t="s">
        <v>140</v>
      </c>
      <c r="D15" s="85">
        <v>8</v>
      </c>
      <c r="E15" s="85">
        <f t="shared" si="6"/>
        <v>5.5875469672571123</v>
      </c>
      <c r="F15" s="85">
        <f t="shared" si="7"/>
        <v>5.5875469672571123</v>
      </c>
      <c r="G15" s="85">
        <f>'Neonate &amp; adult models'!$E$24</f>
        <v>1.3802816901408452E-2</v>
      </c>
      <c r="H15" s="85">
        <f t="shared" si="2"/>
        <v>1.3968867418142781</v>
      </c>
      <c r="I15" s="85">
        <f t="shared" si="3"/>
        <v>8</v>
      </c>
      <c r="J15" s="85">
        <f t="shared" si="4"/>
        <v>2</v>
      </c>
      <c r="K15" s="86">
        <f t="shared" si="5"/>
        <v>8</v>
      </c>
      <c r="L15" s="89"/>
      <c r="M15" s="89"/>
      <c r="N15" s="76"/>
      <c r="O15" s="76"/>
      <c r="P15" s="76"/>
      <c r="Q15" s="76"/>
      <c r="R15" s="76"/>
      <c r="S15" s="76"/>
      <c r="T15" s="76"/>
      <c r="U15" s="77"/>
      <c r="V15" s="77"/>
      <c r="W15" s="77"/>
      <c r="X15" s="78"/>
      <c r="Y15" s="78"/>
      <c r="Z15" s="78"/>
      <c r="AA15" s="78"/>
      <c r="AB15" s="78"/>
      <c r="AC15" s="78"/>
      <c r="AD15" s="78"/>
    </row>
    <row r="16" spans="1:30" ht="15.75" customHeight="1" x14ac:dyDescent="0.15">
      <c r="A16" s="87"/>
      <c r="B16" s="78"/>
      <c r="C16" s="81" t="s">
        <v>141</v>
      </c>
      <c r="D16" s="90">
        <v>10</v>
      </c>
      <c r="E16" s="90">
        <f t="shared" si="6"/>
        <v>6.9844337090713902</v>
      </c>
      <c r="F16" s="90">
        <f t="shared" si="7"/>
        <v>6.9844337090713902</v>
      </c>
      <c r="G16" s="90">
        <f>'Neonate &amp; adult models'!$E$24</f>
        <v>1.3802816901408452E-2</v>
      </c>
      <c r="H16" s="90">
        <f t="shared" si="2"/>
        <v>1.7461084272678475</v>
      </c>
      <c r="I16" s="90">
        <f t="shared" si="3"/>
        <v>8</v>
      </c>
      <c r="J16" s="90">
        <f t="shared" si="4"/>
        <v>2.5</v>
      </c>
      <c r="K16" s="91">
        <f t="shared" si="5"/>
        <v>8</v>
      </c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0" ht="15.75" customHeight="1" x14ac:dyDescent="0.15">
      <c r="A17" s="87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0" ht="15.75" customHeight="1" x14ac:dyDescent="0.15">
      <c r="A18" s="87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0" ht="15.75" customHeight="1" x14ac:dyDescent="0.15">
      <c r="A19" s="8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0" ht="15.75" customHeight="1" x14ac:dyDescent="0.15">
      <c r="A20" s="87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0" ht="15.75" customHeight="1" x14ac:dyDescent="0.15">
      <c r="A21" s="87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0" ht="15.75" customHeight="1" x14ac:dyDescent="0.15">
      <c r="A22" s="8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0" ht="15.75" customHeight="1" x14ac:dyDescent="0.15">
      <c r="A23" s="87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0" ht="15.75" customHeight="1" x14ac:dyDescent="0.15">
      <c r="A24" s="87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0" ht="15.75" customHeight="1" x14ac:dyDescent="0.15">
      <c r="A25" s="8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0" ht="15.75" customHeight="1" x14ac:dyDescent="0.15">
      <c r="A26" s="8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0" ht="15.75" customHeight="1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0" ht="15.75" customHeight="1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0" ht="15.75" customHeight="1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0" ht="15.75" customHeight="1" x14ac:dyDescent="0.15">
      <c r="A30" s="78"/>
      <c r="B30" s="76"/>
      <c r="C30" s="76"/>
      <c r="D30" s="76"/>
      <c r="E30" s="76"/>
      <c r="F30" s="76"/>
      <c r="G30" s="76"/>
      <c r="H30" s="76"/>
      <c r="I30" s="77"/>
      <c r="J30" s="77"/>
      <c r="K30" s="77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0" ht="15.75" customHeight="1" x14ac:dyDescent="0.15">
      <c r="A31" s="78"/>
      <c r="B31" s="76"/>
      <c r="C31" s="76"/>
      <c r="D31" s="76"/>
      <c r="E31" s="76"/>
      <c r="F31" s="76"/>
      <c r="G31" s="76"/>
      <c r="H31" s="76"/>
      <c r="I31" s="77"/>
      <c r="J31" s="77"/>
      <c r="K31" s="77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0" ht="15.75" customHeight="1" x14ac:dyDescent="0.15">
      <c r="A32" s="78"/>
      <c r="B32" s="76"/>
      <c r="C32" s="76"/>
      <c r="D32" s="76"/>
      <c r="E32" s="76"/>
      <c r="F32" s="76"/>
      <c r="G32" s="76"/>
      <c r="H32" s="76"/>
      <c r="I32" s="77"/>
      <c r="J32" s="77"/>
      <c r="K32" s="77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</row>
    <row r="33" spans="1:30" ht="15.75" customHeight="1" x14ac:dyDescent="0.15">
      <c r="A33" s="78"/>
      <c r="B33" s="76"/>
      <c r="C33" s="76"/>
      <c r="D33" s="76"/>
      <c r="E33" s="76"/>
      <c r="F33" s="76"/>
      <c r="G33" s="76"/>
      <c r="H33" s="76"/>
      <c r="I33" s="77"/>
      <c r="J33" s="77"/>
      <c r="K33" s="77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</row>
    <row r="34" spans="1:30" ht="15.75" customHeight="1" x14ac:dyDescent="0.15">
      <c r="A34" s="78"/>
      <c r="B34" s="76"/>
      <c r="C34" s="76"/>
      <c r="D34" s="76"/>
      <c r="E34" s="76"/>
      <c r="F34" s="76"/>
      <c r="G34" s="76"/>
      <c r="H34" s="76"/>
      <c r="I34" s="77"/>
      <c r="J34" s="77"/>
      <c r="K34" s="77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</row>
    <row r="35" spans="1:30" ht="15.75" customHeight="1" x14ac:dyDescent="0.15">
      <c r="A35" s="78"/>
      <c r="B35" s="76"/>
      <c r="C35" s="76"/>
      <c r="D35" s="76"/>
      <c r="E35" s="76"/>
      <c r="F35" s="76"/>
      <c r="G35" s="76"/>
      <c r="H35" s="76"/>
      <c r="I35" s="77"/>
      <c r="J35" s="77"/>
      <c r="K35" s="77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</row>
    <row r="36" spans="1:30" ht="15.75" customHeight="1" x14ac:dyDescent="0.15">
      <c r="A36" s="78"/>
      <c r="B36" s="78"/>
      <c r="C36" s="78"/>
      <c r="D36" s="78"/>
      <c r="E36" s="78"/>
      <c r="F36" s="78"/>
      <c r="G36" s="78"/>
      <c r="H36" s="76"/>
      <c r="I36" s="77"/>
      <c r="J36" s="77"/>
      <c r="K36" s="77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</row>
    <row r="37" spans="1:30" ht="15.75" customHeight="1" x14ac:dyDescent="0.15">
      <c r="A37" s="78"/>
      <c r="B37" s="77"/>
      <c r="C37" s="77"/>
      <c r="D37" s="77"/>
      <c r="E37" s="77"/>
      <c r="F37" s="77"/>
      <c r="G37" s="77"/>
      <c r="H37" s="76"/>
      <c r="I37" s="77"/>
      <c r="J37" s="77"/>
      <c r="K37" s="77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</row>
    <row r="38" spans="1:30" ht="15.75" customHeight="1" x14ac:dyDescent="0.15">
      <c r="A38" s="78"/>
      <c r="B38" s="77"/>
      <c r="C38" s="77"/>
      <c r="D38" s="77"/>
      <c r="E38" s="77"/>
      <c r="F38" s="77"/>
      <c r="G38" s="77"/>
      <c r="H38" s="76"/>
      <c r="I38" s="77"/>
      <c r="J38" s="77"/>
      <c r="K38" s="77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</row>
    <row r="39" spans="1:30" ht="15.75" customHeight="1" x14ac:dyDescent="0.15">
      <c r="A39" s="78"/>
      <c r="B39" s="77"/>
      <c r="C39" s="77"/>
      <c r="D39" s="77"/>
      <c r="E39" s="77"/>
      <c r="F39" s="77"/>
      <c r="G39" s="77"/>
      <c r="H39" s="76"/>
      <c r="I39" s="77"/>
      <c r="J39" s="77"/>
      <c r="K39" s="77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</row>
    <row r="40" spans="1:30" ht="15.75" customHeight="1" x14ac:dyDescent="0.15">
      <c r="A40" s="78"/>
      <c r="B40" s="77"/>
      <c r="C40" s="77"/>
      <c r="D40" s="77"/>
      <c r="E40" s="77"/>
      <c r="F40" s="77"/>
      <c r="G40" s="77"/>
      <c r="H40" s="76"/>
      <c r="I40" s="77"/>
      <c r="J40" s="77"/>
      <c r="K40" s="77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</row>
    <row r="41" spans="1:30" ht="15.75" customHeight="1" x14ac:dyDescent="0.15">
      <c r="A41" s="78"/>
      <c r="B41" s="77"/>
      <c r="C41" s="77"/>
      <c r="D41" s="77"/>
      <c r="E41" s="77"/>
      <c r="F41" s="77"/>
      <c r="G41" s="77"/>
      <c r="H41" s="76"/>
      <c r="I41" s="77"/>
      <c r="J41" s="77"/>
      <c r="K41" s="77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</row>
    <row r="42" spans="1:30" ht="15.75" customHeight="1" x14ac:dyDescent="0.15">
      <c r="A42" s="78"/>
      <c r="B42" s="77"/>
      <c r="C42" s="77"/>
      <c r="D42" s="77"/>
      <c r="E42" s="77"/>
      <c r="F42" s="77"/>
      <c r="G42" s="77"/>
      <c r="H42" s="76"/>
      <c r="I42" s="77"/>
      <c r="J42" s="77"/>
      <c r="K42" s="77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</row>
    <row r="43" spans="1:30" ht="15.75" customHeight="1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</row>
    <row r="44" spans="1:30" ht="15.75" customHeight="1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</row>
    <row r="45" spans="1:30" ht="15.75" customHeight="1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</row>
    <row r="46" spans="1:30" ht="15.75" customHeight="1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</row>
    <row r="47" spans="1:30" ht="15.75" customHeight="1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</row>
    <row r="48" spans="1:30" ht="15.75" customHeight="1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</row>
    <row r="49" spans="1:30" ht="15.75" customHeight="1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</row>
    <row r="50" spans="1:30" ht="15.75" customHeight="1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</row>
    <row r="51" spans="1:30" ht="16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</row>
    <row r="52" spans="1:30" ht="16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</row>
    <row r="53" spans="1:30" ht="16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</row>
    <row r="54" spans="1:30" ht="16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</row>
    <row r="55" spans="1:30" ht="16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</row>
    <row r="56" spans="1:30" ht="16" x14ac:dyDescent="0.1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</row>
    <row r="57" spans="1:30" ht="16" x14ac:dyDescent="0.1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</row>
    <row r="58" spans="1:30" ht="16" x14ac:dyDescent="0.1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</row>
    <row r="59" spans="1:30" ht="16" x14ac:dyDescent="0.1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</row>
    <row r="60" spans="1:30" ht="16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</row>
    <row r="61" spans="1:30" ht="16" x14ac:dyDescent="0.1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</row>
    <row r="62" spans="1:30" ht="16" x14ac:dyDescent="0.1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</row>
    <row r="63" spans="1:30" ht="16" x14ac:dyDescent="0.1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</row>
    <row r="64" spans="1:30" ht="16" x14ac:dyDescent="0.1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</row>
    <row r="65" spans="1:30" ht="16" x14ac:dyDescent="0.1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</row>
    <row r="66" spans="1:30" ht="16" x14ac:dyDescent="0.1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</row>
    <row r="67" spans="1:30" ht="16" x14ac:dyDescent="0.1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</row>
    <row r="68" spans="1:30" ht="16" x14ac:dyDescent="0.1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</row>
    <row r="69" spans="1:30" ht="16" x14ac:dyDescent="0.1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</row>
    <row r="70" spans="1:30" ht="16" x14ac:dyDescent="0.1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</row>
    <row r="71" spans="1:30" ht="16" x14ac:dyDescent="0.1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</row>
    <row r="72" spans="1:30" ht="16" x14ac:dyDescent="0.1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</row>
    <row r="73" spans="1:30" ht="16" x14ac:dyDescent="0.1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</row>
    <row r="74" spans="1:30" ht="16" x14ac:dyDescent="0.1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</row>
    <row r="75" spans="1:30" ht="16" x14ac:dyDescent="0.1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</row>
    <row r="76" spans="1:30" ht="16" x14ac:dyDescent="0.1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</row>
    <row r="77" spans="1:30" ht="16" x14ac:dyDescent="0.1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</row>
    <row r="78" spans="1:30" ht="16" x14ac:dyDescent="0.1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</row>
    <row r="79" spans="1:30" ht="16" x14ac:dyDescent="0.1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</row>
    <row r="80" spans="1:30" ht="16" x14ac:dyDescent="0.1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</row>
    <row r="81" spans="1:30" ht="16" x14ac:dyDescent="0.1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</row>
    <row r="82" spans="1:30" ht="16" x14ac:dyDescent="0.1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</row>
    <row r="83" spans="1:30" ht="16" x14ac:dyDescent="0.1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</row>
    <row r="84" spans="1:30" ht="16" x14ac:dyDescent="0.1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</row>
    <row r="85" spans="1:30" ht="16" x14ac:dyDescent="0.1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</row>
    <row r="86" spans="1:30" ht="16" x14ac:dyDescent="0.1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</row>
    <row r="87" spans="1:30" ht="16" x14ac:dyDescent="0.1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</row>
    <row r="88" spans="1:30" ht="16" x14ac:dyDescent="0.1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</row>
    <row r="89" spans="1:30" ht="16" x14ac:dyDescent="0.1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</row>
    <row r="90" spans="1:30" ht="16" x14ac:dyDescent="0.1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</row>
    <row r="91" spans="1:30" ht="16" x14ac:dyDescent="0.1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</row>
    <row r="92" spans="1:30" ht="16" x14ac:dyDescent="0.1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</row>
    <row r="93" spans="1:30" ht="16" x14ac:dyDescent="0.1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</row>
    <row r="94" spans="1:30" ht="16" x14ac:dyDescent="0.1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</row>
    <row r="95" spans="1:30" ht="16" x14ac:dyDescent="0.1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</row>
    <row r="96" spans="1:30" ht="16" x14ac:dyDescent="0.1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</row>
    <row r="97" spans="1:30" ht="16" x14ac:dyDescent="0.1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</row>
    <row r="98" spans="1:30" ht="16" x14ac:dyDescent="0.1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</row>
    <row r="99" spans="1:30" ht="16" x14ac:dyDescent="0.1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</row>
    <row r="100" spans="1:30" ht="16" x14ac:dyDescent="0.1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</row>
    <row r="101" spans="1:30" ht="16" x14ac:dyDescent="0.1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</row>
    <row r="102" spans="1:30" ht="16" x14ac:dyDescent="0.1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</row>
    <row r="103" spans="1:30" ht="16" x14ac:dyDescent="0.1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</row>
    <row r="104" spans="1:30" ht="16" x14ac:dyDescent="0.1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</row>
    <row r="105" spans="1:30" ht="16" x14ac:dyDescent="0.1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</row>
    <row r="106" spans="1:30" ht="16" x14ac:dyDescent="0.1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</row>
    <row r="107" spans="1:30" ht="16" x14ac:dyDescent="0.1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</row>
    <row r="108" spans="1:30" ht="16" x14ac:dyDescent="0.1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</row>
    <row r="109" spans="1:30" ht="16" x14ac:dyDescent="0.1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</row>
    <row r="110" spans="1:30" ht="16" x14ac:dyDescent="0.1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</row>
    <row r="111" spans="1:30" ht="16" x14ac:dyDescent="0.1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</row>
    <row r="112" spans="1:30" ht="16" x14ac:dyDescent="0.1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</row>
    <row r="113" spans="1:30" ht="16" x14ac:dyDescent="0.1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</row>
    <row r="114" spans="1:30" ht="16" x14ac:dyDescent="0.1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</row>
    <row r="115" spans="1:30" ht="16" x14ac:dyDescent="0.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</row>
    <row r="116" spans="1:30" ht="16" x14ac:dyDescent="0.1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</row>
    <row r="117" spans="1:30" ht="16" x14ac:dyDescent="0.1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</row>
    <row r="118" spans="1:30" ht="16" x14ac:dyDescent="0.1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</row>
    <row r="119" spans="1:30" ht="16" x14ac:dyDescent="0.1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</row>
    <row r="120" spans="1:30" ht="16" x14ac:dyDescent="0.1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</row>
    <row r="121" spans="1:30" ht="16" x14ac:dyDescent="0.1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</row>
    <row r="122" spans="1:30" ht="16" x14ac:dyDescent="0.1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</row>
    <row r="123" spans="1:30" ht="16" x14ac:dyDescent="0.1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</row>
    <row r="124" spans="1:30" ht="16" x14ac:dyDescent="0.1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</row>
    <row r="125" spans="1:30" ht="16" x14ac:dyDescent="0.1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</row>
    <row r="126" spans="1:30" ht="16" x14ac:dyDescent="0.1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</row>
    <row r="127" spans="1:30" ht="16" x14ac:dyDescent="0.1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</row>
    <row r="128" spans="1:30" ht="16" x14ac:dyDescent="0.1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</row>
    <row r="129" spans="1:30" ht="16" x14ac:dyDescent="0.1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</row>
    <row r="130" spans="1:30" ht="16" x14ac:dyDescent="0.1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</row>
    <row r="131" spans="1:30" ht="16" x14ac:dyDescent="0.1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</row>
    <row r="132" spans="1:30" ht="16" x14ac:dyDescent="0.1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</row>
    <row r="133" spans="1:30" ht="16" x14ac:dyDescent="0.1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</row>
    <row r="134" spans="1:30" ht="16" x14ac:dyDescent="0.1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</row>
    <row r="135" spans="1:30" ht="16" x14ac:dyDescent="0.1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</row>
    <row r="136" spans="1:30" ht="16" x14ac:dyDescent="0.1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</row>
    <row r="137" spans="1:30" ht="16" x14ac:dyDescent="0.1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</row>
    <row r="138" spans="1:30" ht="16" x14ac:dyDescent="0.1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</row>
    <row r="139" spans="1:30" ht="16" x14ac:dyDescent="0.1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</row>
    <row r="140" spans="1:30" ht="16" x14ac:dyDescent="0.1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</row>
    <row r="141" spans="1:30" ht="16" x14ac:dyDescent="0.1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</row>
    <row r="142" spans="1:30" ht="16" x14ac:dyDescent="0.1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</row>
    <row r="143" spans="1:30" ht="16" x14ac:dyDescent="0.1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</row>
    <row r="144" spans="1:30" ht="16" x14ac:dyDescent="0.1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</row>
    <row r="145" spans="1:30" ht="16" x14ac:dyDescent="0.1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</row>
    <row r="146" spans="1:30" ht="16" x14ac:dyDescent="0.1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</row>
    <row r="147" spans="1:30" ht="16" x14ac:dyDescent="0.1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</row>
    <row r="148" spans="1:30" ht="16" x14ac:dyDescent="0.1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</row>
    <row r="149" spans="1:30" ht="16" x14ac:dyDescent="0.1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</row>
    <row r="150" spans="1:30" ht="16" x14ac:dyDescent="0.1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</row>
    <row r="151" spans="1:30" ht="16" x14ac:dyDescent="0.1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</row>
    <row r="152" spans="1:30" ht="16" x14ac:dyDescent="0.1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</row>
    <row r="153" spans="1:30" ht="16" x14ac:dyDescent="0.1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</row>
    <row r="154" spans="1:30" ht="16" x14ac:dyDescent="0.1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</row>
    <row r="155" spans="1:30" ht="16" x14ac:dyDescent="0.1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</row>
    <row r="156" spans="1:30" ht="16" x14ac:dyDescent="0.1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</row>
    <row r="157" spans="1:30" ht="16" x14ac:dyDescent="0.1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</row>
    <row r="158" spans="1:30" ht="16" x14ac:dyDescent="0.1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</row>
    <row r="159" spans="1:30" ht="16" x14ac:dyDescent="0.1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</row>
    <row r="160" spans="1:30" ht="16" x14ac:dyDescent="0.1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</row>
    <row r="161" spans="1:30" ht="16" x14ac:dyDescent="0.1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</row>
    <row r="162" spans="1:30" ht="16" x14ac:dyDescent="0.1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</row>
    <row r="163" spans="1:30" ht="16" x14ac:dyDescent="0.1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</row>
    <row r="164" spans="1:30" ht="16" x14ac:dyDescent="0.1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</row>
    <row r="165" spans="1:30" ht="16" x14ac:dyDescent="0.1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</row>
    <row r="166" spans="1:30" ht="16" x14ac:dyDescent="0.1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</row>
    <row r="167" spans="1:30" ht="16" x14ac:dyDescent="0.1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</row>
    <row r="168" spans="1:30" ht="16" x14ac:dyDescent="0.1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</row>
    <row r="169" spans="1:30" ht="16" x14ac:dyDescent="0.1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</row>
    <row r="170" spans="1:30" ht="16" x14ac:dyDescent="0.1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</row>
    <row r="171" spans="1:30" ht="16" x14ac:dyDescent="0.1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</row>
    <row r="172" spans="1:30" ht="16" x14ac:dyDescent="0.1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</row>
    <row r="173" spans="1:30" ht="16" x14ac:dyDescent="0.1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</row>
    <row r="174" spans="1:30" ht="16" x14ac:dyDescent="0.1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</row>
    <row r="175" spans="1:30" ht="16" x14ac:dyDescent="0.1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</row>
    <row r="176" spans="1:30" ht="16" x14ac:dyDescent="0.1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</row>
    <row r="177" spans="1:30" ht="16" x14ac:dyDescent="0.1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</row>
    <row r="178" spans="1:30" ht="16" x14ac:dyDescent="0.1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</row>
    <row r="179" spans="1:30" ht="16" x14ac:dyDescent="0.1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</row>
    <row r="180" spans="1:30" ht="16" x14ac:dyDescent="0.1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</row>
    <row r="181" spans="1:30" ht="16" x14ac:dyDescent="0.1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</row>
    <row r="182" spans="1:30" ht="16" x14ac:dyDescent="0.1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</row>
    <row r="183" spans="1:30" ht="16" x14ac:dyDescent="0.1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</row>
    <row r="184" spans="1:30" ht="16" x14ac:dyDescent="0.1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</row>
    <row r="185" spans="1:30" ht="16" x14ac:dyDescent="0.1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</row>
    <row r="186" spans="1:30" ht="16" x14ac:dyDescent="0.1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</row>
    <row r="187" spans="1:30" ht="16" x14ac:dyDescent="0.1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</row>
    <row r="188" spans="1:30" ht="16" x14ac:dyDescent="0.1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</row>
    <row r="189" spans="1:30" ht="16" x14ac:dyDescent="0.1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</row>
    <row r="190" spans="1:30" ht="16" x14ac:dyDescent="0.1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</row>
    <row r="191" spans="1:30" ht="16" x14ac:dyDescent="0.1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</row>
    <row r="192" spans="1:30" ht="16" x14ac:dyDescent="0.1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</row>
    <row r="193" spans="1:30" ht="16" x14ac:dyDescent="0.1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</row>
    <row r="194" spans="1:30" ht="16" x14ac:dyDescent="0.1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</row>
    <row r="195" spans="1:30" ht="16" x14ac:dyDescent="0.1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</row>
    <row r="196" spans="1:30" ht="16" x14ac:dyDescent="0.1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</row>
    <row r="197" spans="1:30" ht="16" x14ac:dyDescent="0.1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</row>
    <row r="198" spans="1:30" ht="16" x14ac:dyDescent="0.1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</row>
    <row r="199" spans="1:30" ht="16" x14ac:dyDescent="0.1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</row>
    <row r="200" spans="1:30" ht="16" x14ac:dyDescent="0.1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</row>
    <row r="201" spans="1:30" ht="16" x14ac:dyDescent="0.1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</row>
    <row r="202" spans="1:30" ht="16" x14ac:dyDescent="0.1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</row>
    <row r="203" spans="1:30" ht="16" x14ac:dyDescent="0.1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</row>
    <row r="204" spans="1:30" ht="16" x14ac:dyDescent="0.1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</row>
    <row r="205" spans="1:30" ht="16" x14ac:dyDescent="0.1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</row>
    <row r="206" spans="1:30" ht="16" x14ac:dyDescent="0.1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</row>
    <row r="207" spans="1:30" ht="16" x14ac:dyDescent="0.1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</row>
    <row r="208" spans="1:30" ht="16" x14ac:dyDescent="0.1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</row>
    <row r="209" spans="1:30" ht="16" x14ac:dyDescent="0.1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</row>
    <row r="210" spans="1:30" ht="16" x14ac:dyDescent="0.1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</row>
    <row r="211" spans="1:30" ht="16" x14ac:dyDescent="0.1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</row>
    <row r="212" spans="1:30" ht="16" x14ac:dyDescent="0.1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</row>
    <row r="213" spans="1:30" ht="16" x14ac:dyDescent="0.1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</row>
    <row r="214" spans="1:30" ht="16" x14ac:dyDescent="0.1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</row>
    <row r="215" spans="1:30" ht="16" x14ac:dyDescent="0.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</row>
    <row r="216" spans="1:30" ht="16" x14ac:dyDescent="0.1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</row>
    <row r="217" spans="1:30" ht="16" x14ac:dyDescent="0.1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</row>
    <row r="218" spans="1:30" ht="16" x14ac:dyDescent="0.1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</row>
    <row r="219" spans="1:30" ht="16" x14ac:dyDescent="0.1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</row>
    <row r="220" spans="1:30" ht="16" x14ac:dyDescent="0.1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</row>
    <row r="221" spans="1:30" ht="16" x14ac:dyDescent="0.1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</row>
    <row r="222" spans="1:30" ht="16" x14ac:dyDescent="0.1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</row>
    <row r="223" spans="1:30" ht="16" x14ac:dyDescent="0.1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</row>
    <row r="224" spans="1:30" ht="16" x14ac:dyDescent="0.1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</row>
    <row r="225" spans="1:30" ht="16" x14ac:dyDescent="0.1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</row>
    <row r="226" spans="1:30" ht="16" x14ac:dyDescent="0.1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</row>
    <row r="227" spans="1:30" ht="16" x14ac:dyDescent="0.1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</row>
    <row r="228" spans="1:30" ht="16" x14ac:dyDescent="0.1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</row>
    <row r="229" spans="1:30" ht="16" x14ac:dyDescent="0.1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</row>
    <row r="230" spans="1:30" ht="16" x14ac:dyDescent="0.1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</row>
    <row r="231" spans="1:30" ht="16" x14ac:dyDescent="0.1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</row>
    <row r="232" spans="1:30" ht="16" x14ac:dyDescent="0.1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</row>
    <row r="233" spans="1:30" ht="16" x14ac:dyDescent="0.1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</row>
    <row r="234" spans="1:30" ht="16" x14ac:dyDescent="0.1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</row>
    <row r="235" spans="1:30" ht="16" x14ac:dyDescent="0.1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</row>
    <row r="236" spans="1:30" ht="16" x14ac:dyDescent="0.1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</row>
    <row r="237" spans="1:30" ht="16" x14ac:dyDescent="0.1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</row>
    <row r="238" spans="1:30" ht="16" x14ac:dyDescent="0.1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</row>
    <row r="239" spans="1:30" ht="16" x14ac:dyDescent="0.1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</row>
    <row r="240" spans="1:30" ht="16" x14ac:dyDescent="0.1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</row>
    <row r="241" spans="1:30" ht="16" x14ac:dyDescent="0.1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</row>
    <row r="242" spans="1:30" ht="16" x14ac:dyDescent="0.1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</row>
    <row r="243" spans="1:30" ht="16" x14ac:dyDescent="0.1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</row>
    <row r="244" spans="1:30" ht="16" x14ac:dyDescent="0.1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</row>
    <row r="245" spans="1:30" ht="16" x14ac:dyDescent="0.1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</row>
    <row r="246" spans="1:30" ht="16" x14ac:dyDescent="0.1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</row>
    <row r="247" spans="1:30" ht="16" x14ac:dyDescent="0.1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</row>
    <row r="248" spans="1:30" ht="16" x14ac:dyDescent="0.1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</row>
    <row r="249" spans="1:30" ht="16" x14ac:dyDescent="0.1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</row>
    <row r="250" spans="1:30" ht="16" x14ac:dyDescent="0.1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</row>
    <row r="251" spans="1:30" ht="16" x14ac:dyDescent="0.1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</row>
    <row r="252" spans="1:30" ht="16" x14ac:dyDescent="0.1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</row>
    <row r="253" spans="1:30" ht="16" x14ac:dyDescent="0.1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</row>
    <row r="254" spans="1:30" ht="16" x14ac:dyDescent="0.1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</row>
    <row r="255" spans="1:30" ht="16" x14ac:dyDescent="0.1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</row>
    <row r="256" spans="1:30" ht="16" x14ac:dyDescent="0.1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</row>
    <row r="257" spans="1:30" ht="16" x14ac:dyDescent="0.1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</row>
    <row r="258" spans="1:30" ht="16" x14ac:dyDescent="0.1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</row>
    <row r="259" spans="1:30" ht="16" x14ac:dyDescent="0.1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</row>
    <row r="260" spans="1:30" ht="16" x14ac:dyDescent="0.1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</row>
    <row r="261" spans="1:30" ht="16" x14ac:dyDescent="0.1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</row>
    <row r="262" spans="1:30" ht="16" x14ac:dyDescent="0.1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</row>
    <row r="263" spans="1:30" ht="16" x14ac:dyDescent="0.1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</row>
    <row r="264" spans="1:30" ht="16" x14ac:dyDescent="0.1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</row>
    <row r="265" spans="1:30" ht="16" x14ac:dyDescent="0.1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</row>
    <row r="266" spans="1:30" ht="16" x14ac:dyDescent="0.1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</row>
    <row r="267" spans="1:30" ht="16" x14ac:dyDescent="0.1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</row>
    <row r="268" spans="1:30" ht="16" x14ac:dyDescent="0.1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</row>
    <row r="269" spans="1:30" ht="16" x14ac:dyDescent="0.1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</row>
    <row r="270" spans="1:30" ht="16" x14ac:dyDescent="0.1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</row>
    <row r="271" spans="1:30" ht="16" x14ac:dyDescent="0.1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</row>
    <row r="272" spans="1:30" ht="16" x14ac:dyDescent="0.1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</row>
    <row r="273" spans="1:30" ht="16" x14ac:dyDescent="0.1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</row>
    <row r="274" spans="1:30" ht="16" x14ac:dyDescent="0.1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</row>
    <row r="275" spans="1:30" ht="16" x14ac:dyDescent="0.1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</row>
    <row r="276" spans="1:30" ht="16" x14ac:dyDescent="0.1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</row>
    <row r="277" spans="1:30" ht="16" x14ac:dyDescent="0.1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</row>
    <row r="278" spans="1:30" ht="16" x14ac:dyDescent="0.1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</row>
    <row r="279" spans="1:30" ht="16" x14ac:dyDescent="0.1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</row>
    <row r="280" spans="1:30" ht="16" x14ac:dyDescent="0.1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</row>
    <row r="281" spans="1:30" ht="16" x14ac:dyDescent="0.1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</row>
    <row r="282" spans="1:30" ht="16" x14ac:dyDescent="0.1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</row>
    <row r="283" spans="1:30" ht="16" x14ac:dyDescent="0.1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</row>
    <row r="284" spans="1:30" ht="16" x14ac:dyDescent="0.1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</row>
    <row r="285" spans="1:30" ht="16" x14ac:dyDescent="0.1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</row>
    <row r="286" spans="1:30" ht="16" x14ac:dyDescent="0.1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</row>
    <row r="287" spans="1:30" ht="16" x14ac:dyDescent="0.1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</row>
    <row r="288" spans="1:30" ht="16" x14ac:dyDescent="0.1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</row>
    <row r="289" spans="1:30" ht="16" x14ac:dyDescent="0.1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</row>
    <row r="290" spans="1:30" ht="16" x14ac:dyDescent="0.1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</row>
    <row r="291" spans="1:30" ht="16" x14ac:dyDescent="0.1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</row>
    <row r="292" spans="1:30" ht="16" x14ac:dyDescent="0.1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</row>
    <row r="293" spans="1:30" ht="16" x14ac:dyDescent="0.1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</row>
    <row r="294" spans="1:30" ht="16" x14ac:dyDescent="0.1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</row>
    <row r="295" spans="1:30" ht="16" x14ac:dyDescent="0.1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</row>
    <row r="296" spans="1:30" ht="16" x14ac:dyDescent="0.1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</row>
    <row r="297" spans="1:30" ht="16" x14ac:dyDescent="0.1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</row>
    <row r="298" spans="1:30" ht="16" x14ac:dyDescent="0.1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</row>
    <row r="299" spans="1:30" ht="16" x14ac:dyDescent="0.1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</row>
    <row r="300" spans="1:30" ht="16" x14ac:dyDescent="0.1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</row>
    <row r="301" spans="1:30" ht="16" x14ac:dyDescent="0.1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</row>
    <row r="302" spans="1:30" ht="16" x14ac:dyDescent="0.1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</row>
    <row r="303" spans="1:30" ht="16" x14ac:dyDescent="0.1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</row>
    <row r="304" spans="1:30" ht="16" x14ac:dyDescent="0.1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</row>
    <row r="305" spans="1:30" ht="16" x14ac:dyDescent="0.1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</row>
    <row r="306" spans="1:30" ht="16" x14ac:dyDescent="0.1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</row>
    <row r="307" spans="1:30" ht="16" x14ac:dyDescent="0.1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</row>
    <row r="308" spans="1:30" ht="16" x14ac:dyDescent="0.1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</row>
    <row r="309" spans="1:30" ht="16" x14ac:dyDescent="0.1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</row>
    <row r="310" spans="1:30" ht="16" x14ac:dyDescent="0.1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</row>
    <row r="311" spans="1:30" ht="16" x14ac:dyDescent="0.1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</row>
    <row r="312" spans="1:30" ht="16" x14ac:dyDescent="0.1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</row>
    <row r="313" spans="1:30" ht="16" x14ac:dyDescent="0.1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</row>
    <row r="314" spans="1:30" ht="16" x14ac:dyDescent="0.1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</row>
    <row r="315" spans="1:30" ht="16" x14ac:dyDescent="0.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</row>
    <row r="316" spans="1:30" ht="16" x14ac:dyDescent="0.1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</row>
    <row r="317" spans="1:30" ht="16" x14ac:dyDescent="0.1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</row>
    <row r="318" spans="1:30" ht="16" x14ac:dyDescent="0.1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</row>
    <row r="319" spans="1:30" ht="16" x14ac:dyDescent="0.1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</row>
    <row r="320" spans="1:30" ht="16" x14ac:dyDescent="0.1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</row>
    <row r="321" spans="1:30" ht="16" x14ac:dyDescent="0.1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</row>
    <row r="322" spans="1:30" ht="16" x14ac:dyDescent="0.1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</row>
    <row r="323" spans="1:30" ht="16" x14ac:dyDescent="0.1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</row>
    <row r="324" spans="1:30" ht="16" x14ac:dyDescent="0.1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</row>
    <row r="325" spans="1:30" ht="16" x14ac:dyDescent="0.1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</row>
    <row r="326" spans="1:30" ht="16" x14ac:dyDescent="0.1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</row>
    <row r="327" spans="1:30" ht="16" x14ac:dyDescent="0.1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</row>
    <row r="328" spans="1:30" ht="16" x14ac:dyDescent="0.1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</row>
    <row r="329" spans="1:30" ht="16" x14ac:dyDescent="0.1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</row>
    <row r="330" spans="1:30" ht="16" x14ac:dyDescent="0.1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</row>
    <row r="331" spans="1:30" ht="16" x14ac:dyDescent="0.1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</row>
    <row r="332" spans="1:30" ht="16" x14ac:dyDescent="0.1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</row>
    <row r="333" spans="1:30" ht="16" x14ac:dyDescent="0.1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</row>
    <row r="334" spans="1:30" ht="16" x14ac:dyDescent="0.1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</row>
    <row r="335" spans="1:30" ht="16" x14ac:dyDescent="0.1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</row>
    <row r="336" spans="1:30" ht="16" x14ac:dyDescent="0.1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</row>
    <row r="337" spans="1:30" ht="16" x14ac:dyDescent="0.1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</row>
    <row r="338" spans="1:30" ht="16" x14ac:dyDescent="0.1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</row>
    <row r="339" spans="1:30" ht="16" x14ac:dyDescent="0.1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</row>
    <row r="340" spans="1:30" ht="16" x14ac:dyDescent="0.1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</row>
    <row r="341" spans="1:30" ht="16" x14ac:dyDescent="0.1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</row>
    <row r="342" spans="1:30" ht="16" x14ac:dyDescent="0.1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</row>
    <row r="343" spans="1:30" ht="16" x14ac:dyDescent="0.1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</row>
    <row r="344" spans="1:30" ht="16" x14ac:dyDescent="0.1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</row>
    <row r="345" spans="1:30" ht="16" x14ac:dyDescent="0.1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</row>
    <row r="346" spans="1:30" ht="16" x14ac:dyDescent="0.1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</row>
    <row r="347" spans="1:30" ht="16" x14ac:dyDescent="0.1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</row>
    <row r="348" spans="1:30" ht="16" x14ac:dyDescent="0.1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</row>
    <row r="349" spans="1:30" ht="16" x14ac:dyDescent="0.1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</row>
    <row r="350" spans="1:30" ht="16" x14ac:dyDescent="0.1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</row>
    <row r="351" spans="1:30" ht="16" x14ac:dyDescent="0.1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</row>
    <row r="352" spans="1:30" ht="16" x14ac:dyDescent="0.1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</row>
    <row r="353" spans="1:30" ht="16" x14ac:dyDescent="0.1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</row>
    <row r="354" spans="1:30" ht="16" x14ac:dyDescent="0.1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</row>
    <row r="355" spans="1:30" ht="16" x14ac:dyDescent="0.1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</row>
    <row r="356" spans="1:30" ht="16" x14ac:dyDescent="0.1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</row>
    <row r="357" spans="1:30" ht="16" x14ac:dyDescent="0.1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</row>
    <row r="358" spans="1:30" ht="16" x14ac:dyDescent="0.1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</row>
    <row r="359" spans="1:30" ht="16" x14ac:dyDescent="0.1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</row>
    <row r="360" spans="1:30" ht="16" x14ac:dyDescent="0.1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</row>
    <row r="361" spans="1:30" ht="16" x14ac:dyDescent="0.1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</row>
    <row r="362" spans="1:30" ht="16" x14ac:dyDescent="0.1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</row>
    <row r="363" spans="1:30" ht="16" x14ac:dyDescent="0.1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</row>
    <row r="364" spans="1:30" ht="16" x14ac:dyDescent="0.1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</row>
    <row r="365" spans="1:30" ht="16" x14ac:dyDescent="0.1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</row>
    <row r="366" spans="1:30" ht="16" x14ac:dyDescent="0.1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</row>
    <row r="367" spans="1:30" ht="16" x14ac:dyDescent="0.1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</row>
    <row r="368" spans="1:30" ht="16" x14ac:dyDescent="0.1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</row>
    <row r="369" spans="1:30" ht="16" x14ac:dyDescent="0.1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</row>
    <row r="370" spans="1:30" ht="16" x14ac:dyDescent="0.1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</row>
    <row r="371" spans="1:30" ht="16" x14ac:dyDescent="0.1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</row>
    <row r="372" spans="1:30" ht="16" x14ac:dyDescent="0.1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</row>
    <row r="373" spans="1:30" ht="16" x14ac:dyDescent="0.1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</row>
    <row r="374" spans="1:30" ht="16" x14ac:dyDescent="0.1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</row>
    <row r="375" spans="1:30" ht="16" x14ac:dyDescent="0.1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</row>
    <row r="376" spans="1:30" ht="16" x14ac:dyDescent="0.1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</row>
    <row r="377" spans="1:30" ht="16" x14ac:dyDescent="0.1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</row>
    <row r="378" spans="1:30" ht="16" x14ac:dyDescent="0.1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</row>
    <row r="379" spans="1:30" ht="16" x14ac:dyDescent="0.1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</row>
    <row r="380" spans="1:30" ht="16" x14ac:dyDescent="0.1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</row>
    <row r="381" spans="1:30" ht="16" x14ac:dyDescent="0.1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</row>
    <row r="382" spans="1:30" ht="16" x14ac:dyDescent="0.1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</row>
    <row r="383" spans="1:30" ht="16" x14ac:dyDescent="0.1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</row>
    <row r="384" spans="1:30" ht="16" x14ac:dyDescent="0.1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</row>
    <row r="385" spans="1:30" ht="16" x14ac:dyDescent="0.1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</row>
    <row r="386" spans="1:30" ht="16" x14ac:dyDescent="0.1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</row>
    <row r="387" spans="1:30" ht="16" x14ac:dyDescent="0.1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</row>
    <row r="388" spans="1:30" ht="16" x14ac:dyDescent="0.1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</row>
    <row r="389" spans="1:30" ht="16" x14ac:dyDescent="0.1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</row>
    <row r="390" spans="1:30" ht="16" x14ac:dyDescent="0.1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</row>
    <row r="391" spans="1:30" ht="16" x14ac:dyDescent="0.1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</row>
    <row r="392" spans="1:30" ht="16" x14ac:dyDescent="0.1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</row>
    <row r="393" spans="1:30" ht="16" x14ac:dyDescent="0.1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</row>
    <row r="394" spans="1:30" ht="16" x14ac:dyDescent="0.1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</row>
    <row r="395" spans="1:30" ht="16" x14ac:dyDescent="0.1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</row>
    <row r="396" spans="1:30" ht="16" x14ac:dyDescent="0.1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</row>
    <row r="397" spans="1:30" ht="16" x14ac:dyDescent="0.1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</row>
    <row r="398" spans="1:30" ht="16" x14ac:dyDescent="0.1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</row>
    <row r="399" spans="1:30" ht="16" x14ac:dyDescent="0.1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</row>
    <row r="400" spans="1:30" ht="16" x14ac:dyDescent="0.1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</row>
    <row r="401" spans="1:30" ht="16" x14ac:dyDescent="0.1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</row>
    <row r="402" spans="1:30" ht="16" x14ac:dyDescent="0.1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</row>
    <row r="403" spans="1:30" ht="16" x14ac:dyDescent="0.1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</row>
    <row r="404" spans="1:30" ht="16" x14ac:dyDescent="0.1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</row>
    <row r="405" spans="1:30" ht="16" x14ac:dyDescent="0.1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</row>
    <row r="406" spans="1:30" ht="16" x14ac:dyDescent="0.1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</row>
    <row r="407" spans="1:30" ht="16" x14ac:dyDescent="0.1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</row>
    <row r="408" spans="1:30" ht="16" x14ac:dyDescent="0.1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</row>
    <row r="409" spans="1:30" ht="16" x14ac:dyDescent="0.1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</row>
    <row r="410" spans="1:30" ht="16" x14ac:dyDescent="0.1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</row>
    <row r="411" spans="1:30" ht="16" x14ac:dyDescent="0.1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</row>
    <row r="412" spans="1:30" ht="16" x14ac:dyDescent="0.1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</row>
    <row r="413" spans="1:30" ht="16" x14ac:dyDescent="0.1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</row>
    <row r="414" spans="1:30" ht="16" x14ac:dyDescent="0.1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</row>
    <row r="415" spans="1:30" ht="16" x14ac:dyDescent="0.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</row>
    <row r="416" spans="1:30" ht="16" x14ac:dyDescent="0.1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</row>
    <row r="417" spans="1:30" ht="16" x14ac:dyDescent="0.1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</row>
    <row r="418" spans="1:30" ht="16" x14ac:dyDescent="0.1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</row>
    <row r="419" spans="1:30" ht="16" x14ac:dyDescent="0.1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</row>
    <row r="420" spans="1:30" ht="16" x14ac:dyDescent="0.1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</row>
    <row r="421" spans="1:30" ht="16" x14ac:dyDescent="0.1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</row>
    <row r="422" spans="1:30" ht="16" x14ac:dyDescent="0.1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</row>
    <row r="423" spans="1:30" ht="16" x14ac:dyDescent="0.1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</row>
    <row r="424" spans="1:30" ht="16" x14ac:dyDescent="0.1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</row>
    <row r="425" spans="1:30" ht="16" x14ac:dyDescent="0.1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</row>
    <row r="426" spans="1:30" ht="16" x14ac:dyDescent="0.1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</row>
    <row r="427" spans="1:30" ht="16" x14ac:dyDescent="0.1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</row>
    <row r="428" spans="1:30" ht="16" x14ac:dyDescent="0.1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</row>
    <row r="429" spans="1:30" ht="16" x14ac:dyDescent="0.1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</row>
    <row r="430" spans="1:30" ht="16" x14ac:dyDescent="0.1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</row>
    <row r="431" spans="1:30" ht="16" x14ac:dyDescent="0.1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</row>
    <row r="432" spans="1:30" ht="16" x14ac:dyDescent="0.1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</row>
    <row r="433" spans="1:30" ht="16" x14ac:dyDescent="0.1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</row>
    <row r="434" spans="1:30" ht="16" x14ac:dyDescent="0.1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</row>
    <row r="435" spans="1:30" ht="16" x14ac:dyDescent="0.1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</row>
    <row r="436" spans="1:30" ht="16" x14ac:dyDescent="0.1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</row>
    <row r="437" spans="1:30" ht="16" x14ac:dyDescent="0.1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</row>
    <row r="438" spans="1:30" ht="16" x14ac:dyDescent="0.1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</row>
    <row r="439" spans="1:30" ht="16" x14ac:dyDescent="0.1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</row>
    <row r="440" spans="1:30" ht="16" x14ac:dyDescent="0.1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</row>
    <row r="441" spans="1:30" ht="16" x14ac:dyDescent="0.1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</row>
    <row r="442" spans="1:30" ht="16" x14ac:dyDescent="0.1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</row>
    <row r="443" spans="1:30" ht="16" x14ac:dyDescent="0.1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</row>
    <row r="444" spans="1:30" ht="16" x14ac:dyDescent="0.1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</row>
    <row r="445" spans="1:30" ht="16" x14ac:dyDescent="0.1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</row>
    <row r="446" spans="1:30" ht="16" x14ac:dyDescent="0.1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</row>
    <row r="447" spans="1:30" ht="16" x14ac:dyDescent="0.1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</row>
    <row r="448" spans="1:30" ht="16" x14ac:dyDescent="0.1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</row>
    <row r="449" spans="1:30" ht="16" x14ac:dyDescent="0.1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</row>
    <row r="450" spans="1:30" ht="16" x14ac:dyDescent="0.1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</row>
    <row r="451" spans="1:30" ht="16" x14ac:dyDescent="0.1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</row>
    <row r="452" spans="1:30" ht="16" x14ac:dyDescent="0.1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</row>
    <row r="453" spans="1:30" ht="16" x14ac:dyDescent="0.1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</row>
    <row r="454" spans="1:30" ht="16" x14ac:dyDescent="0.1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</row>
    <row r="455" spans="1:30" ht="16" x14ac:dyDescent="0.1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</row>
    <row r="456" spans="1:30" ht="16" x14ac:dyDescent="0.1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</row>
    <row r="457" spans="1:30" ht="16" x14ac:dyDescent="0.1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</row>
    <row r="458" spans="1:30" ht="16" x14ac:dyDescent="0.1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</row>
    <row r="459" spans="1:30" ht="16" x14ac:dyDescent="0.1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</row>
    <row r="460" spans="1:30" ht="16" x14ac:dyDescent="0.1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</row>
    <row r="461" spans="1:30" ht="16" x14ac:dyDescent="0.1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</row>
    <row r="462" spans="1:30" ht="16" x14ac:dyDescent="0.1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</row>
    <row r="463" spans="1:30" ht="16" x14ac:dyDescent="0.1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</row>
    <row r="464" spans="1:30" ht="16" x14ac:dyDescent="0.1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</row>
    <row r="465" spans="1:30" ht="16" x14ac:dyDescent="0.1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</row>
    <row r="466" spans="1:30" ht="16" x14ac:dyDescent="0.1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</row>
    <row r="467" spans="1:30" ht="16" x14ac:dyDescent="0.1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</row>
    <row r="468" spans="1:30" ht="16" x14ac:dyDescent="0.1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</row>
    <row r="469" spans="1:30" ht="16" x14ac:dyDescent="0.1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</row>
    <row r="470" spans="1:30" ht="16" x14ac:dyDescent="0.1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</row>
    <row r="471" spans="1:30" ht="16" x14ac:dyDescent="0.1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</row>
    <row r="472" spans="1:30" ht="16" x14ac:dyDescent="0.1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</row>
    <row r="473" spans="1:30" ht="16" x14ac:dyDescent="0.1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</row>
    <row r="474" spans="1:30" ht="16" x14ac:dyDescent="0.1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</row>
    <row r="475" spans="1:30" ht="16" x14ac:dyDescent="0.1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</row>
    <row r="476" spans="1:30" ht="16" x14ac:dyDescent="0.1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</row>
    <row r="477" spans="1:30" ht="16" x14ac:dyDescent="0.1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</row>
    <row r="478" spans="1:30" ht="16" x14ac:dyDescent="0.1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</row>
    <row r="479" spans="1:30" ht="16" x14ac:dyDescent="0.1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</row>
    <row r="480" spans="1:30" ht="16" x14ac:dyDescent="0.1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</row>
    <row r="481" spans="1:30" ht="16" x14ac:dyDescent="0.1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</row>
    <row r="482" spans="1:30" ht="16" x14ac:dyDescent="0.1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</row>
    <row r="483" spans="1:30" ht="16" x14ac:dyDescent="0.1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</row>
    <row r="484" spans="1:30" ht="16" x14ac:dyDescent="0.1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</row>
    <row r="485" spans="1:30" ht="16" x14ac:dyDescent="0.1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</row>
    <row r="486" spans="1:30" ht="16" x14ac:dyDescent="0.1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</row>
    <row r="487" spans="1:30" ht="16" x14ac:dyDescent="0.1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</row>
    <row r="488" spans="1:30" ht="16" x14ac:dyDescent="0.1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</row>
    <row r="489" spans="1:30" ht="16" x14ac:dyDescent="0.1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</row>
    <row r="490" spans="1:30" ht="16" x14ac:dyDescent="0.1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</row>
    <row r="491" spans="1:30" ht="16" x14ac:dyDescent="0.1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</row>
    <row r="492" spans="1:30" ht="16" x14ac:dyDescent="0.1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</row>
    <row r="493" spans="1:30" ht="16" x14ac:dyDescent="0.1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</row>
    <row r="494" spans="1:30" ht="16" x14ac:dyDescent="0.1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</row>
    <row r="495" spans="1:30" ht="16" x14ac:dyDescent="0.1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</row>
    <row r="496" spans="1:30" ht="16" x14ac:dyDescent="0.1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</row>
    <row r="497" spans="1:30" ht="16" x14ac:dyDescent="0.1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</row>
    <row r="498" spans="1:30" ht="16" x14ac:dyDescent="0.1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</row>
    <row r="499" spans="1:30" ht="16" x14ac:dyDescent="0.1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</row>
    <row r="500" spans="1:30" ht="16" x14ac:dyDescent="0.1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</row>
    <row r="501" spans="1:30" ht="16" x14ac:dyDescent="0.1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</row>
    <row r="502" spans="1:30" ht="16" x14ac:dyDescent="0.1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</row>
    <row r="503" spans="1:30" ht="16" x14ac:dyDescent="0.1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</row>
    <row r="504" spans="1:30" ht="16" x14ac:dyDescent="0.1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</row>
    <row r="505" spans="1:30" ht="16" x14ac:dyDescent="0.1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</row>
    <row r="506" spans="1:30" ht="16" x14ac:dyDescent="0.1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</row>
    <row r="507" spans="1:30" ht="16" x14ac:dyDescent="0.1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</row>
    <row r="508" spans="1:30" ht="16" x14ac:dyDescent="0.1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</row>
    <row r="509" spans="1:30" ht="16" x14ac:dyDescent="0.1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</row>
    <row r="510" spans="1:30" ht="16" x14ac:dyDescent="0.1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</row>
    <row r="511" spans="1:30" ht="16" x14ac:dyDescent="0.1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</row>
    <row r="512" spans="1:30" ht="16" x14ac:dyDescent="0.1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</row>
    <row r="513" spans="1:30" ht="16" x14ac:dyDescent="0.1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</row>
    <row r="514" spans="1:30" ht="16" x14ac:dyDescent="0.1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</row>
    <row r="515" spans="1:30" ht="16" x14ac:dyDescent="0.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</row>
    <row r="516" spans="1:30" ht="16" x14ac:dyDescent="0.1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</row>
    <row r="517" spans="1:30" ht="16" x14ac:dyDescent="0.1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</row>
    <row r="518" spans="1:30" ht="16" x14ac:dyDescent="0.1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</row>
    <row r="519" spans="1:30" ht="16" x14ac:dyDescent="0.1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</row>
    <row r="520" spans="1:30" ht="16" x14ac:dyDescent="0.1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</row>
    <row r="521" spans="1:30" ht="16" x14ac:dyDescent="0.1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</row>
    <row r="522" spans="1:30" ht="16" x14ac:dyDescent="0.1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</row>
    <row r="523" spans="1:30" ht="16" x14ac:dyDescent="0.1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</row>
    <row r="524" spans="1:30" ht="16" x14ac:dyDescent="0.1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</row>
    <row r="525" spans="1:30" ht="16" x14ac:dyDescent="0.1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</row>
    <row r="526" spans="1:30" ht="16" x14ac:dyDescent="0.1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</row>
    <row r="527" spans="1:30" ht="16" x14ac:dyDescent="0.1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</row>
    <row r="528" spans="1:30" ht="16" x14ac:dyDescent="0.1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</row>
    <row r="529" spans="1:30" ht="16" x14ac:dyDescent="0.1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</row>
    <row r="530" spans="1:30" ht="16" x14ac:dyDescent="0.1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</row>
    <row r="531" spans="1:30" ht="16" x14ac:dyDescent="0.1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</row>
    <row r="532" spans="1:30" ht="16" x14ac:dyDescent="0.1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</row>
    <row r="533" spans="1:30" ht="16" x14ac:dyDescent="0.1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</row>
    <row r="534" spans="1:30" ht="16" x14ac:dyDescent="0.1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</row>
    <row r="535" spans="1:30" ht="16" x14ac:dyDescent="0.1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</row>
    <row r="536" spans="1:30" ht="16" x14ac:dyDescent="0.1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</row>
    <row r="537" spans="1:30" ht="16" x14ac:dyDescent="0.1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</row>
    <row r="538" spans="1:30" ht="16" x14ac:dyDescent="0.1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</row>
    <row r="539" spans="1:30" ht="16" x14ac:dyDescent="0.1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</row>
    <row r="540" spans="1:30" ht="16" x14ac:dyDescent="0.1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</row>
    <row r="541" spans="1:30" ht="16" x14ac:dyDescent="0.1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</row>
    <row r="542" spans="1:30" ht="16" x14ac:dyDescent="0.1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</row>
    <row r="543" spans="1:30" ht="16" x14ac:dyDescent="0.1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</row>
    <row r="544" spans="1:30" ht="16" x14ac:dyDescent="0.1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</row>
    <row r="545" spans="1:30" ht="16" x14ac:dyDescent="0.1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</row>
    <row r="546" spans="1:30" ht="16" x14ac:dyDescent="0.1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</row>
    <row r="547" spans="1:30" ht="16" x14ac:dyDescent="0.1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</row>
    <row r="548" spans="1:30" ht="16" x14ac:dyDescent="0.1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</row>
    <row r="549" spans="1:30" ht="16" x14ac:dyDescent="0.1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</row>
    <row r="550" spans="1:30" ht="16" x14ac:dyDescent="0.1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</row>
    <row r="551" spans="1:30" ht="16" x14ac:dyDescent="0.1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</row>
    <row r="552" spans="1:30" ht="16" x14ac:dyDescent="0.1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</row>
    <row r="553" spans="1:30" ht="16" x14ac:dyDescent="0.1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</row>
    <row r="554" spans="1:30" ht="16" x14ac:dyDescent="0.1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</row>
    <row r="555" spans="1:30" ht="16" x14ac:dyDescent="0.1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</row>
    <row r="556" spans="1:30" ht="16" x14ac:dyDescent="0.1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</row>
    <row r="557" spans="1:30" ht="16" x14ac:dyDescent="0.1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</row>
    <row r="558" spans="1:30" ht="16" x14ac:dyDescent="0.1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</row>
    <row r="559" spans="1:30" ht="16" x14ac:dyDescent="0.1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</row>
    <row r="560" spans="1:30" ht="16" x14ac:dyDescent="0.1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</row>
    <row r="561" spans="1:30" ht="16" x14ac:dyDescent="0.1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</row>
    <row r="562" spans="1:30" ht="16" x14ac:dyDescent="0.1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</row>
    <row r="563" spans="1:30" ht="16" x14ac:dyDescent="0.1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</row>
    <row r="564" spans="1:30" ht="16" x14ac:dyDescent="0.1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</row>
    <row r="565" spans="1:30" ht="16" x14ac:dyDescent="0.1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</row>
    <row r="566" spans="1:30" ht="16" x14ac:dyDescent="0.1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</row>
    <row r="567" spans="1:30" ht="16" x14ac:dyDescent="0.1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</row>
    <row r="568" spans="1:30" ht="16" x14ac:dyDescent="0.1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</row>
    <row r="569" spans="1:30" ht="16" x14ac:dyDescent="0.1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</row>
    <row r="570" spans="1:30" ht="16" x14ac:dyDescent="0.1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</row>
    <row r="571" spans="1:30" ht="16" x14ac:dyDescent="0.1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</row>
    <row r="572" spans="1:30" ht="16" x14ac:dyDescent="0.1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</row>
    <row r="573" spans="1:30" ht="16" x14ac:dyDescent="0.1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</row>
    <row r="574" spans="1:30" ht="16" x14ac:dyDescent="0.1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</row>
    <row r="575" spans="1:30" ht="16" x14ac:dyDescent="0.1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</row>
    <row r="576" spans="1:30" ht="16" x14ac:dyDescent="0.1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</row>
    <row r="577" spans="1:30" ht="16" x14ac:dyDescent="0.1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</row>
    <row r="578" spans="1:30" ht="16" x14ac:dyDescent="0.1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</row>
    <row r="579" spans="1:30" ht="16" x14ac:dyDescent="0.1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</row>
    <row r="580" spans="1:30" ht="16" x14ac:dyDescent="0.1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</row>
    <row r="581" spans="1:30" ht="16" x14ac:dyDescent="0.1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</row>
    <row r="582" spans="1:30" ht="16" x14ac:dyDescent="0.1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</row>
    <row r="583" spans="1:30" ht="16" x14ac:dyDescent="0.1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</row>
    <row r="584" spans="1:30" ht="16" x14ac:dyDescent="0.1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</row>
    <row r="585" spans="1:30" ht="16" x14ac:dyDescent="0.1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</row>
    <row r="586" spans="1:30" ht="16" x14ac:dyDescent="0.1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</row>
    <row r="587" spans="1:30" ht="16" x14ac:dyDescent="0.1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</row>
    <row r="588" spans="1:30" ht="16" x14ac:dyDescent="0.1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</row>
    <row r="589" spans="1:30" ht="16" x14ac:dyDescent="0.1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</row>
    <row r="590" spans="1:30" ht="16" x14ac:dyDescent="0.1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</row>
    <row r="591" spans="1:30" ht="16" x14ac:dyDescent="0.1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</row>
    <row r="592" spans="1:30" ht="16" x14ac:dyDescent="0.1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</row>
    <row r="593" spans="1:30" ht="16" x14ac:dyDescent="0.1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</row>
    <row r="594" spans="1:30" ht="16" x14ac:dyDescent="0.1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</row>
    <row r="595" spans="1:30" ht="16" x14ac:dyDescent="0.1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</row>
    <row r="596" spans="1:30" ht="16" x14ac:dyDescent="0.1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</row>
    <row r="597" spans="1:30" ht="16" x14ac:dyDescent="0.1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</row>
    <row r="598" spans="1:30" ht="16" x14ac:dyDescent="0.1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</row>
    <row r="599" spans="1:30" ht="16" x14ac:dyDescent="0.1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</row>
    <row r="600" spans="1:30" ht="16" x14ac:dyDescent="0.1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</row>
    <row r="601" spans="1:30" ht="16" x14ac:dyDescent="0.1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</row>
    <row r="602" spans="1:30" ht="16" x14ac:dyDescent="0.1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</row>
    <row r="603" spans="1:30" ht="16" x14ac:dyDescent="0.1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</row>
    <row r="604" spans="1:30" ht="16" x14ac:dyDescent="0.1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</row>
    <row r="605" spans="1:30" ht="16" x14ac:dyDescent="0.1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</row>
    <row r="606" spans="1:30" ht="16" x14ac:dyDescent="0.1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</row>
    <row r="607" spans="1:30" ht="16" x14ac:dyDescent="0.1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</row>
    <row r="608" spans="1:30" ht="16" x14ac:dyDescent="0.1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</row>
    <row r="609" spans="1:30" ht="16" x14ac:dyDescent="0.1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</row>
    <row r="610" spans="1:30" ht="16" x14ac:dyDescent="0.1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</row>
    <row r="611" spans="1:30" ht="16" x14ac:dyDescent="0.1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</row>
    <row r="612" spans="1:30" ht="16" x14ac:dyDescent="0.1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</row>
    <row r="613" spans="1:30" ht="16" x14ac:dyDescent="0.1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</row>
    <row r="614" spans="1:30" ht="16" x14ac:dyDescent="0.1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</row>
    <row r="615" spans="1:30" ht="16" x14ac:dyDescent="0.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</row>
    <row r="616" spans="1:30" ht="16" x14ac:dyDescent="0.1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</row>
    <row r="617" spans="1:30" ht="16" x14ac:dyDescent="0.1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</row>
    <row r="618" spans="1:30" ht="16" x14ac:dyDescent="0.1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</row>
    <row r="619" spans="1:30" ht="16" x14ac:dyDescent="0.1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</row>
    <row r="620" spans="1:30" ht="16" x14ac:dyDescent="0.1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</row>
    <row r="621" spans="1:30" ht="16" x14ac:dyDescent="0.1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</row>
    <row r="622" spans="1:30" ht="16" x14ac:dyDescent="0.1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</row>
    <row r="623" spans="1:30" ht="16" x14ac:dyDescent="0.1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</row>
    <row r="624" spans="1:30" ht="16" x14ac:dyDescent="0.1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</row>
    <row r="625" spans="1:30" ht="16" x14ac:dyDescent="0.1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</row>
    <row r="626" spans="1:30" ht="16" x14ac:dyDescent="0.1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</row>
    <row r="627" spans="1:30" ht="16" x14ac:dyDescent="0.1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</row>
    <row r="628" spans="1:30" ht="16" x14ac:dyDescent="0.1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</row>
    <row r="629" spans="1:30" ht="16" x14ac:dyDescent="0.1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</row>
    <row r="630" spans="1:30" ht="16" x14ac:dyDescent="0.1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</row>
    <row r="631" spans="1:30" ht="16" x14ac:dyDescent="0.1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</row>
    <row r="632" spans="1:30" ht="16" x14ac:dyDescent="0.1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</row>
    <row r="633" spans="1:30" ht="16" x14ac:dyDescent="0.1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</row>
    <row r="634" spans="1:30" ht="16" x14ac:dyDescent="0.1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</row>
    <row r="635" spans="1:30" ht="16" x14ac:dyDescent="0.1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</row>
    <row r="636" spans="1:30" ht="16" x14ac:dyDescent="0.1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</row>
    <row r="637" spans="1:30" ht="16" x14ac:dyDescent="0.1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</row>
    <row r="638" spans="1:30" ht="16" x14ac:dyDescent="0.1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</row>
    <row r="639" spans="1:30" ht="16" x14ac:dyDescent="0.1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</row>
    <row r="640" spans="1:30" ht="16" x14ac:dyDescent="0.1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</row>
    <row r="641" spans="1:30" ht="16" x14ac:dyDescent="0.1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</row>
    <row r="642" spans="1:30" ht="16" x14ac:dyDescent="0.1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</row>
    <row r="643" spans="1:30" ht="16" x14ac:dyDescent="0.1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</row>
    <row r="644" spans="1:30" ht="16" x14ac:dyDescent="0.1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</row>
    <row r="645" spans="1:30" ht="16" x14ac:dyDescent="0.1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</row>
    <row r="646" spans="1:30" ht="16" x14ac:dyDescent="0.1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</row>
    <row r="647" spans="1:30" ht="16" x14ac:dyDescent="0.1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</row>
    <row r="648" spans="1:30" ht="16" x14ac:dyDescent="0.1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</row>
    <row r="649" spans="1:30" ht="16" x14ac:dyDescent="0.1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</row>
    <row r="650" spans="1:30" ht="16" x14ac:dyDescent="0.1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</row>
    <row r="651" spans="1:30" ht="16" x14ac:dyDescent="0.1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</row>
    <row r="652" spans="1:30" ht="16" x14ac:dyDescent="0.1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</row>
    <row r="653" spans="1:30" ht="16" x14ac:dyDescent="0.1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</row>
    <row r="654" spans="1:30" ht="16" x14ac:dyDescent="0.1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</row>
    <row r="655" spans="1:30" ht="16" x14ac:dyDescent="0.1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</row>
    <row r="656" spans="1:30" ht="16" x14ac:dyDescent="0.1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</row>
    <row r="657" spans="1:30" ht="16" x14ac:dyDescent="0.1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</row>
    <row r="658" spans="1:30" ht="16" x14ac:dyDescent="0.1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</row>
    <row r="659" spans="1:30" ht="16" x14ac:dyDescent="0.1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</row>
    <row r="660" spans="1:30" ht="16" x14ac:dyDescent="0.1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</row>
    <row r="661" spans="1:30" ht="16" x14ac:dyDescent="0.1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</row>
    <row r="662" spans="1:30" ht="16" x14ac:dyDescent="0.1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</row>
    <row r="663" spans="1:30" ht="16" x14ac:dyDescent="0.1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</row>
    <row r="664" spans="1:30" ht="16" x14ac:dyDescent="0.1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</row>
    <row r="665" spans="1:30" ht="16" x14ac:dyDescent="0.1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</row>
    <row r="666" spans="1:30" ht="16" x14ac:dyDescent="0.1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</row>
    <row r="667" spans="1:30" ht="16" x14ac:dyDescent="0.1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</row>
    <row r="668" spans="1:30" ht="16" x14ac:dyDescent="0.1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</row>
    <row r="669" spans="1:30" ht="16" x14ac:dyDescent="0.1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</row>
    <row r="670" spans="1:30" ht="16" x14ac:dyDescent="0.1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</row>
    <row r="671" spans="1:30" ht="16" x14ac:dyDescent="0.1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</row>
    <row r="672" spans="1:30" ht="16" x14ac:dyDescent="0.1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</row>
    <row r="673" spans="1:30" ht="16" x14ac:dyDescent="0.1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</row>
    <row r="674" spans="1:30" ht="16" x14ac:dyDescent="0.1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</row>
    <row r="675" spans="1:30" ht="16" x14ac:dyDescent="0.1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</row>
    <row r="676" spans="1:30" ht="16" x14ac:dyDescent="0.1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</row>
    <row r="677" spans="1:30" ht="16" x14ac:dyDescent="0.1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</row>
    <row r="678" spans="1:30" ht="16" x14ac:dyDescent="0.1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</row>
    <row r="679" spans="1:30" ht="16" x14ac:dyDescent="0.1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</row>
    <row r="680" spans="1:30" ht="16" x14ac:dyDescent="0.1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</row>
    <row r="681" spans="1:30" ht="16" x14ac:dyDescent="0.1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</row>
    <row r="682" spans="1:30" ht="16" x14ac:dyDescent="0.1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</row>
    <row r="683" spans="1:30" ht="16" x14ac:dyDescent="0.1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</row>
    <row r="684" spans="1:30" ht="16" x14ac:dyDescent="0.1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</row>
    <row r="685" spans="1:30" ht="16" x14ac:dyDescent="0.1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</row>
    <row r="686" spans="1:30" ht="16" x14ac:dyDescent="0.1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</row>
    <row r="687" spans="1:30" ht="16" x14ac:dyDescent="0.1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</row>
    <row r="688" spans="1:30" ht="16" x14ac:dyDescent="0.1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</row>
    <row r="689" spans="1:30" ht="16" x14ac:dyDescent="0.1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</row>
    <row r="690" spans="1:30" ht="16" x14ac:dyDescent="0.1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</row>
    <row r="691" spans="1:30" ht="16" x14ac:dyDescent="0.1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</row>
    <row r="692" spans="1:30" ht="16" x14ac:dyDescent="0.1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</row>
    <row r="693" spans="1:30" ht="16" x14ac:dyDescent="0.1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</row>
    <row r="694" spans="1:30" ht="16" x14ac:dyDescent="0.1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</row>
    <row r="695" spans="1:30" ht="16" x14ac:dyDescent="0.1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</row>
    <row r="696" spans="1:30" ht="16" x14ac:dyDescent="0.1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</row>
    <row r="697" spans="1:30" ht="16" x14ac:dyDescent="0.1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</row>
    <row r="698" spans="1:30" ht="16" x14ac:dyDescent="0.1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</row>
    <row r="699" spans="1:30" ht="16" x14ac:dyDescent="0.1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</row>
    <row r="700" spans="1:30" ht="16" x14ac:dyDescent="0.1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</row>
    <row r="701" spans="1:30" ht="16" x14ac:dyDescent="0.1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</row>
    <row r="702" spans="1:30" ht="16" x14ac:dyDescent="0.1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</row>
    <row r="703" spans="1:30" ht="16" x14ac:dyDescent="0.1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</row>
    <row r="704" spans="1:30" ht="16" x14ac:dyDescent="0.1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</row>
    <row r="705" spans="1:30" ht="16" x14ac:dyDescent="0.1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</row>
    <row r="706" spans="1:30" ht="16" x14ac:dyDescent="0.1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</row>
    <row r="707" spans="1:30" ht="16" x14ac:dyDescent="0.1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</row>
    <row r="708" spans="1:30" ht="16" x14ac:dyDescent="0.1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</row>
    <row r="709" spans="1:30" ht="16" x14ac:dyDescent="0.1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</row>
    <row r="710" spans="1:30" ht="16" x14ac:dyDescent="0.1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</row>
    <row r="711" spans="1:30" ht="16" x14ac:dyDescent="0.1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</row>
    <row r="712" spans="1:30" ht="16" x14ac:dyDescent="0.1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</row>
    <row r="713" spans="1:30" ht="16" x14ac:dyDescent="0.1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</row>
    <row r="714" spans="1:30" ht="16" x14ac:dyDescent="0.1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</row>
    <row r="715" spans="1:30" ht="16" x14ac:dyDescent="0.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</row>
    <row r="716" spans="1:30" ht="16" x14ac:dyDescent="0.1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</row>
    <row r="717" spans="1:30" ht="16" x14ac:dyDescent="0.1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</row>
    <row r="718" spans="1:30" ht="16" x14ac:dyDescent="0.1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</row>
    <row r="719" spans="1:30" ht="16" x14ac:dyDescent="0.1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</row>
    <row r="720" spans="1:30" ht="16" x14ac:dyDescent="0.1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</row>
    <row r="721" spans="1:30" ht="16" x14ac:dyDescent="0.1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</row>
    <row r="722" spans="1:30" ht="16" x14ac:dyDescent="0.1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</row>
    <row r="723" spans="1:30" ht="16" x14ac:dyDescent="0.1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</row>
    <row r="724" spans="1:30" ht="16" x14ac:dyDescent="0.1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</row>
    <row r="725" spans="1:30" ht="16" x14ac:dyDescent="0.1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</row>
    <row r="726" spans="1:30" ht="16" x14ac:dyDescent="0.1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</row>
    <row r="727" spans="1:30" ht="16" x14ac:dyDescent="0.1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</row>
    <row r="728" spans="1:30" ht="16" x14ac:dyDescent="0.1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</row>
    <row r="729" spans="1:30" ht="16" x14ac:dyDescent="0.1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</row>
    <row r="730" spans="1:30" ht="16" x14ac:dyDescent="0.1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</row>
    <row r="731" spans="1:30" ht="16" x14ac:dyDescent="0.1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</row>
    <row r="732" spans="1:30" ht="16" x14ac:dyDescent="0.1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</row>
    <row r="733" spans="1:30" ht="16" x14ac:dyDescent="0.1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</row>
    <row r="734" spans="1:30" ht="16" x14ac:dyDescent="0.1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</row>
    <row r="735" spans="1:30" ht="16" x14ac:dyDescent="0.1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</row>
    <row r="736" spans="1:30" ht="16" x14ac:dyDescent="0.1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</row>
    <row r="737" spans="1:30" ht="16" x14ac:dyDescent="0.1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</row>
    <row r="738" spans="1:30" ht="16" x14ac:dyDescent="0.1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</row>
    <row r="739" spans="1:30" ht="16" x14ac:dyDescent="0.1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</row>
    <row r="740" spans="1:30" ht="16" x14ac:dyDescent="0.1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</row>
    <row r="741" spans="1:30" ht="16" x14ac:dyDescent="0.1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</row>
    <row r="742" spans="1:30" ht="16" x14ac:dyDescent="0.1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</row>
    <row r="743" spans="1:30" ht="16" x14ac:dyDescent="0.1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</row>
    <row r="744" spans="1:30" ht="16" x14ac:dyDescent="0.1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</row>
    <row r="745" spans="1:30" ht="16" x14ac:dyDescent="0.1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</row>
    <row r="746" spans="1:30" ht="16" x14ac:dyDescent="0.1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</row>
    <row r="747" spans="1:30" ht="16" x14ac:dyDescent="0.1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</row>
    <row r="748" spans="1:30" ht="16" x14ac:dyDescent="0.1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</row>
    <row r="749" spans="1:30" ht="16" x14ac:dyDescent="0.1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</row>
    <row r="750" spans="1:30" ht="16" x14ac:dyDescent="0.1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</row>
    <row r="751" spans="1:30" ht="16" x14ac:dyDescent="0.1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</row>
    <row r="752" spans="1:30" ht="16" x14ac:dyDescent="0.1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</row>
    <row r="753" spans="1:30" ht="16" x14ac:dyDescent="0.1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</row>
    <row r="754" spans="1:30" ht="16" x14ac:dyDescent="0.1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</row>
    <row r="755" spans="1:30" ht="16" x14ac:dyDescent="0.1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</row>
    <row r="756" spans="1:30" ht="16" x14ac:dyDescent="0.1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</row>
    <row r="757" spans="1:30" ht="16" x14ac:dyDescent="0.1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</row>
    <row r="758" spans="1:30" ht="16" x14ac:dyDescent="0.1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</row>
    <row r="759" spans="1:30" ht="16" x14ac:dyDescent="0.1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</row>
    <row r="760" spans="1:30" ht="16" x14ac:dyDescent="0.1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</row>
    <row r="761" spans="1:30" ht="16" x14ac:dyDescent="0.1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</row>
    <row r="762" spans="1:30" ht="16" x14ac:dyDescent="0.1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</row>
    <row r="763" spans="1:30" ht="16" x14ac:dyDescent="0.1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</row>
    <row r="764" spans="1:30" ht="16" x14ac:dyDescent="0.1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</row>
    <row r="765" spans="1:30" ht="16" x14ac:dyDescent="0.1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</row>
    <row r="766" spans="1:30" ht="16" x14ac:dyDescent="0.1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</row>
    <row r="767" spans="1:30" ht="16" x14ac:dyDescent="0.1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</row>
    <row r="768" spans="1:30" ht="16" x14ac:dyDescent="0.1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</row>
    <row r="769" spans="1:30" ht="16" x14ac:dyDescent="0.1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</row>
    <row r="770" spans="1:30" ht="16" x14ac:dyDescent="0.1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</row>
    <row r="771" spans="1:30" ht="16" x14ac:dyDescent="0.1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</row>
    <row r="772" spans="1:30" ht="16" x14ac:dyDescent="0.1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</row>
    <row r="773" spans="1:30" ht="16" x14ac:dyDescent="0.1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</row>
    <row r="774" spans="1:30" ht="16" x14ac:dyDescent="0.1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</row>
    <row r="775" spans="1:30" ht="16" x14ac:dyDescent="0.1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</row>
    <row r="776" spans="1:30" ht="16" x14ac:dyDescent="0.1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</row>
    <row r="777" spans="1:30" ht="16" x14ac:dyDescent="0.1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</row>
    <row r="778" spans="1:30" ht="16" x14ac:dyDescent="0.1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</row>
    <row r="779" spans="1:30" ht="16" x14ac:dyDescent="0.1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</row>
    <row r="780" spans="1:30" ht="16" x14ac:dyDescent="0.1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</row>
    <row r="781" spans="1:30" ht="16" x14ac:dyDescent="0.1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</row>
    <row r="782" spans="1:30" ht="16" x14ac:dyDescent="0.1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</row>
    <row r="783" spans="1:30" ht="16" x14ac:dyDescent="0.1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</row>
    <row r="784" spans="1:30" ht="16" x14ac:dyDescent="0.1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</row>
    <row r="785" spans="1:30" ht="16" x14ac:dyDescent="0.1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</row>
    <row r="786" spans="1:30" ht="16" x14ac:dyDescent="0.1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</row>
    <row r="787" spans="1:30" ht="16" x14ac:dyDescent="0.1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</row>
    <row r="788" spans="1:30" ht="16" x14ac:dyDescent="0.1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</row>
    <row r="789" spans="1:30" ht="16" x14ac:dyDescent="0.1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</row>
    <row r="790" spans="1:30" ht="16" x14ac:dyDescent="0.1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</row>
    <row r="791" spans="1:30" ht="16" x14ac:dyDescent="0.1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</row>
    <row r="792" spans="1:30" ht="16" x14ac:dyDescent="0.1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</row>
    <row r="793" spans="1:30" ht="16" x14ac:dyDescent="0.1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</row>
    <row r="794" spans="1:30" ht="16" x14ac:dyDescent="0.1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</row>
    <row r="795" spans="1:30" ht="16" x14ac:dyDescent="0.1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</row>
    <row r="796" spans="1:30" ht="16" x14ac:dyDescent="0.1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</row>
    <row r="797" spans="1:30" ht="16" x14ac:dyDescent="0.1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</row>
    <row r="798" spans="1:30" ht="16" x14ac:dyDescent="0.1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</row>
    <row r="799" spans="1:30" ht="16" x14ac:dyDescent="0.1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</row>
    <row r="800" spans="1:30" ht="16" x14ac:dyDescent="0.1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</row>
    <row r="801" spans="1:30" ht="16" x14ac:dyDescent="0.1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</row>
    <row r="802" spans="1:30" ht="16" x14ac:dyDescent="0.1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</row>
    <row r="803" spans="1:30" ht="16" x14ac:dyDescent="0.1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</row>
    <row r="804" spans="1:30" ht="16" x14ac:dyDescent="0.1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</row>
    <row r="805" spans="1:30" ht="16" x14ac:dyDescent="0.1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</row>
    <row r="806" spans="1:30" ht="16" x14ac:dyDescent="0.1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</row>
    <row r="807" spans="1:30" ht="16" x14ac:dyDescent="0.1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</row>
    <row r="808" spans="1:30" ht="16" x14ac:dyDescent="0.1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</row>
    <row r="809" spans="1:30" ht="16" x14ac:dyDescent="0.1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</row>
    <row r="810" spans="1:30" ht="16" x14ac:dyDescent="0.1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</row>
    <row r="811" spans="1:30" ht="16" x14ac:dyDescent="0.1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</row>
    <row r="812" spans="1:30" ht="16" x14ac:dyDescent="0.1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</row>
    <row r="813" spans="1:30" ht="16" x14ac:dyDescent="0.1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</row>
    <row r="814" spans="1:30" ht="16" x14ac:dyDescent="0.1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</row>
    <row r="815" spans="1:30" ht="16" x14ac:dyDescent="0.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</row>
    <row r="816" spans="1:30" ht="16" x14ac:dyDescent="0.1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</row>
    <row r="817" spans="1:30" ht="16" x14ac:dyDescent="0.1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</row>
    <row r="818" spans="1:30" ht="16" x14ac:dyDescent="0.1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</row>
    <row r="819" spans="1:30" ht="16" x14ac:dyDescent="0.1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</row>
    <row r="820" spans="1:30" ht="16" x14ac:dyDescent="0.1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</row>
    <row r="821" spans="1:30" ht="16" x14ac:dyDescent="0.1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</row>
    <row r="822" spans="1:30" ht="16" x14ac:dyDescent="0.1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</row>
    <row r="823" spans="1:30" ht="16" x14ac:dyDescent="0.1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</row>
    <row r="824" spans="1:30" ht="16" x14ac:dyDescent="0.1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</row>
    <row r="825" spans="1:30" ht="16" x14ac:dyDescent="0.1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</row>
    <row r="826" spans="1:30" ht="16" x14ac:dyDescent="0.1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</row>
    <row r="827" spans="1:30" ht="16" x14ac:dyDescent="0.1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</row>
    <row r="828" spans="1:30" ht="16" x14ac:dyDescent="0.1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</row>
    <row r="829" spans="1:30" ht="16" x14ac:dyDescent="0.1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</row>
    <row r="830" spans="1:30" ht="16" x14ac:dyDescent="0.1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</row>
    <row r="831" spans="1:30" ht="16" x14ac:dyDescent="0.1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</row>
    <row r="832" spans="1:30" ht="16" x14ac:dyDescent="0.1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</row>
    <row r="833" spans="1:30" ht="16" x14ac:dyDescent="0.1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</row>
    <row r="834" spans="1:30" ht="16" x14ac:dyDescent="0.1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</row>
    <row r="835" spans="1:30" ht="16" x14ac:dyDescent="0.1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</row>
    <row r="836" spans="1:30" ht="16" x14ac:dyDescent="0.1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</row>
    <row r="837" spans="1:30" ht="16" x14ac:dyDescent="0.1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</row>
    <row r="838" spans="1:30" ht="16" x14ac:dyDescent="0.1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</row>
    <row r="839" spans="1:30" ht="16" x14ac:dyDescent="0.1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</row>
    <row r="840" spans="1:30" ht="16" x14ac:dyDescent="0.1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</row>
    <row r="841" spans="1:30" ht="16" x14ac:dyDescent="0.1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</row>
    <row r="842" spans="1:30" ht="16" x14ac:dyDescent="0.1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</row>
    <row r="843" spans="1:30" ht="16" x14ac:dyDescent="0.1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</row>
    <row r="844" spans="1:30" ht="16" x14ac:dyDescent="0.1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</row>
    <row r="845" spans="1:30" ht="16" x14ac:dyDescent="0.1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</row>
    <row r="846" spans="1:30" ht="16" x14ac:dyDescent="0.1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</row>
    <row r="847" spans="1:30" ht="16" x14ac:dyDescent="0.1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</row>
    <row r="848" spans="1:30" ht="16" x14ac:dyDescent="0.1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</row>
    <row r="849" spans="1:30" ht="16" x14ac:dyDescent="0.1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</row>
    <row r="850" spans="1:30" ht="16" x14ac:dyDescent="0.1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</row>
    <row r="851" spans="1:30" ht="16" x14ac:dyDescent="0.1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</row>
    <row r="852" spans="1:30" ht="16" x14ac:dyDescent="0.1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</row>
    <row r="853" spans="1:30" ht="16" x14ac:dyDescent="0.1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</row>
    <row r="854" spans="1:30" ht="16" x14ac:dyDescent="0.1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</row>
    <row r="855" spans="1:30" ht="16" x14ac:dyDescent="0.1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</row>
    <row r="856" spans="1:30" ht="16" x14ac:dyDescent="0.1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</row>
    <row r="857" spans="1:30" ht="16" x14ac:dyDescent="0.1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</row>
    <row r="858" spans="1:30" ht="16" x14ac:dyDescent="0.1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</row>
    <row r="859" spans="1:30" ht="16" x14ac:dyDescent="0.1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</row>
    <row r="860" spans="1:30" ht="16" x14ac:dyDescent="0.1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</row>
    <row r="861" spans="1:30" ht="16" x14ac:dyDescent="0.1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</row>
    <row r="862" spans="1:30" ht="16" x14ac:dyDescent="0.1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</row>
    <row r="863" spans="1:30" ht="16" x14ac:dyDescent="0.1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</row>
    <row r="864" spans="1:30" ht="16" x14ac:dyDescent="0.1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</row>
    <row r="865" spans="1:30" ht="16" x14ac:dyDescent="0.1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</row>
    <row r="866" spans="1:30" ht="16" x14ac:dyDescent="0.1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</row>
    <row r="867" spans="1:30" ht="16" x14ac:dyDescent="0.1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</row>
    <row r="868" spans="1:30" ht="16" x14ac:dyDescent="0.1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</row>
    <row r="869" spans="1:30" ht="16" x14ac:dyDescent="0.1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</row>
    <row r="870" spans="1:30" ht="16" x14ac:dyDescent="0.1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</row>
    <row r="871" spans="1:30" ht="16" x14ac:dyDescent="0.1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</row>
    <row r="872" spans="1:30" ht="16" x14ac:dyDescent="0.1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</row>
    <row r="873" spans="1:30" ht="16" x14ac:dyDescent="0.1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</row>
    <row r="874" spans="1:30" ht="16" x14ac:dyDescent="0.1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</row>
    <row r="875" spans="1:30" ht="16" x14ac:dyDescent="0.1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</row>
    <row r="876" spans="1:30" ht="16" x14ac:dyDescent="0.1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</row>
    <row r="877" spans="1:30" ht="16" x14ac:dyDescent="0.1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</row>
    <row r="878" spans="1:30" ht="16" x14ac:dyDescent="0.1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</row>
    <row r="879" spans="1:30" ht="16" x14ac:dyDescent="0.1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</row>
    <row r="880" spans="1:30" ht="16" x14ac:dyDescent="0.1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</row>
    <row r="881" spans="1:30" ht="16" x14ac:dyDescent="0.1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</row>
    <row r="882" spans="1:30" ht="16" x14ac:dyDescent="0.1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</row>
    <row r="883" spans="1:30" ht="16" x14ac:dyDescent="0.1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</row>
    <row r="884" spans="1:30" ht="16" x14ac:dyDescent="0.1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</row>
    <row r="885" spans="1:30" ht="16" x14ac:dyDescent="0.1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</row>
    <row r="886" spans="1:30" ht="16" x14ac:dyDescent="0.1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</row>
    <row r="887" spans="1:30" ht="16" x14ac:dyDescent="0.1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</row>
    <row r="888" spans="1:30" ht="16" x14ac:dyDescent="0.1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</row>
    <row r="889" spans="1:30" ht="16" x14ac:dyDescent="0.1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</row>
    <row r="890" spans="1:30" ht="16" x14ac:dyDescent="0.1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</row>
    <row r="891" spans="1:30" ht="16" x14ac:dyDescent="0.1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</row>
    <row r="892" spans="1:30" ht="16" x14ac:dyDescent="0.1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</row>
    <row r="893" spans="1:30" ht="16" x14ac:dyDescent="0.1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</row>
    <row r="894" spans="1:30" ht="16" x14ac:dyDescent="0.1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</row>
    <row r="895" spans="1:30" ht="16" x14ac:dyDescent="0.1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</row>
    <row r="896" spans="1:30" ht="16" x14ac:dyDescent="0.1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</row>
    <row r="897" spans="1:30" ht="16" x14ac:dyDescent="0.1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</row>
    <row r="898" spans="1:30" ht="16" x14ac:dyDescent="0.1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</row>
    <row r="899" spans="1:30" ht="16" x14ac:dyDescent="0.1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</row>
    <row r="900" spans="1:30" ht="16" x14ac:dyDescent="0.1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</row>
    <row r="901" spans="1:30" ht="16" x14ac:dyDescent="0.1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</row>
    <row r="902" spans="1:30" ht="16" x14ac:dyDescent="0.1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</row>
    <row r="903" spans="1:30" ht="16" x14ac:dyDescent="0.1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</row>
    <row r="904" spans="1:30" ht="16" x14ac:dyDescent="0.1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</row>
    <row r="905" spans="1:30" ht="16" x14ac:dyDescent="0.1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</row>
    <row r="906" spans="1:30" ht="16" x14ac:dyDescent="0.1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</row>
    <row r="907" spans="1:30" ht="16" x14ac:dyDescent="0.1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</row>
    <row r="908" spans="1:30" ht="16" x14ac:dyDescent="0.1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</row>
    <row r="909" spans="1:30" ht="16" x14ac:dyDescent="0.1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</row>
    <row r="910" spans="1:30" ht="16" x14ac:dyDescent="0.1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</row>
    <row r="911" spans="1:30" ht="16" x14ac:dyDescent="0.1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</row>
    <row r="912" spans="1:30" ht="16" x14ac:dyDescent="0.1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</row>
    <row r="913" spans="1:30" ht="16" x14ac:dyDescent="0.1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</row>
    <row r="914" spans="1:30" ht="16" x14ac:dyDescent="0.1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</row>
    <row r="915" spans="1:30" ht="16" x14ac:dyDescent="0.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</row>
    <row r="916" spans="1:30" ht="16" x14ac:dyDescent="0.1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</row>
    <row r="917" spans="1:30" ht="16" x14ac:dyDescent="0.1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</row>
    <row r="918" spans="1:30" ht="16" x14ac:dyDescent="0.1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</row>
    <row r="919" spans="1:30" ht="16" x14ac:dyDescent="0.1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</row>
    <row r="920" spans="1:30" ht="16" x14ac:dyDescent="0.1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</row>
    <row r="921" spans="1:30" ht="16" x14ac:dyDescent="0.1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</row>
    <row r="922" spans="1:30" ht="16" x14ac:dyDescent="0.1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</row>
    <row r="923" spans="1:30" ht="16" x14ac:dyDescent="0.1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</row>
    <row r="924" spans="1:30" ht="16" x14ac:dyDescent="0.1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</row>
    <row r="925" spans="1:30" ht="16" x14ac:dyDescent="0.1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</row>
    <row r="926" spans="1:30" ht="16" x14ac:dyDescent="0.1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</row>
    <row r="927" spans="1:30" ht="16" x14ac:dyDescent="0.1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</row>
    <row r="928" spans="1:30" ht="16" x14ac:dyDescent="0.1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</row>
    <row r="929" spans="1:30" ht="16" x14ac:dyDescent="0.1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</row>
    <row r="930" spans="1:30" ht="16" x14ac:dyDescent="0.1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</row>
    <row r="931" spans="1:30" ht="16" x14ac:dyDescent="0.1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</row>
    <row r="932" spans="1:30" ht="16" x14ac:dyDescent="0.1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</row>
    <row r="933" spans="1:30" ht="16" x14ac:dyDescent="0.1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</row>
    <row r="934" spans="1:30" ht="16" x14ac:dyDescent="0.1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</row>
    <row r="935" spans="1:30" ht="16" x14ac:dyDescent="0.1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</row>
    <row r="936" spans="1:30" ht="16" x14ac:dyDescent="0.1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</row>
    <row r="937" spans="1:30" ht="16" x14ac:dyDescent="0.1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</row>
    <row r="938" spans="1:30" ht="16" x14ac:dyDescent="0.1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</row>
    <row r="939" spans="1:30" ht="16" x14ac:dyDescent="0.1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</row>
    <row r="940" spans="1:30" ht="16" x14ac:dyDescent="0.1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</row>
    <row r="941" spans="1:30" ht="16" x14ac:dyDescent="0.1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</row>
    <row r="942" spans="1:30" ht="16" x14ac:dyDescent="0.1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</row>
    <row r="943" spans="1:30" ht="16" x14ac:dyDescent="0.1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</row>
    <row r="944" spans="1:30" ht="16" x14ac:dyDescent="0.1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</row>
    <row r="945" spans="1:30" ht="16" x14ac:dyDescent="0.1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</row>
    <row r="946" spans="1:30" ht="16" x14ac:dyDescent="0.1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</row>
    <row r="947" spans="1:30" ht="16" x14ac:dyDescent="0.1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</row>
    <row r="948" spans="1:30" ht="16" x14ac:dyDescent="0.1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</row>
    <row r="949" spans="1:30" ht="16" x14ac:dyDescent="0.1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</row>
    <row r="950" spans="1:30" ht="16" x14ac:dyDescent="0.1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</row>
    <row r="951" spans="1:30" ht="16" x14ac:dyDescent="0.1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</row>
    <row r="952" spans="1:30" ht="16" x14ac:dyDescent="0.1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</row>
    <row r="953" spans="1:30" ht="16" x14ac:dyDescent="0.1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</row>
    <row r="954" spans="1:30" ht="16" x14ac:dyDescent="0.1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</row>
    <row r="955" spans="1:30" ht="16" x14ac:dyDescent="0.1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</row>
    <row r="956" spans="1:30" ht="16" x14ac:dyDescent="0.1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</row>
    <row r="957" spans="1:30" ht="16" x14ac:dyDescent="0.1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</row>
    <row r="958" spans="1:30" ht="16" x14ac:dyDescent="0.1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</row>
    <row r="959" spans="1:30" ht="16" x14ac:dyDescent="0.1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</row>
    <row r="960" spans="1:30" ht="16" x14ac:dyDescent="0.1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</row>
    <row r="961" spans="1:30" ht="16" x14ac:dyDescent="0.1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</row>
    <row r="962" spans="1:30" ht="16" x14ac:dyDescent="0.1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</row>
    <row r="963" spans="1:30" ht="16" x14ac:dyDescent="0.1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</row>
    <row r="964" spans="1:30" ht="16" x14ac:dyDescent="0.1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</row>
    <row r="965" spans="1:30" ht="16" x14ac:dyDescent="0.1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</row>
    <row r="966" spans="1:30" ht="16" x14ac:dyDescent="0.1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</row>
    <row r="967" spans="1:30" ht="16" x14ac:dyDescent="0.1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</row>
    <row r="968" spans="1:30" ht="16" x14ac:dyDescent="0.1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</row>
    <row r="969" spans="1:30" ht="16" x14ac:dyDescent="0.1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</row>
    <row r="970" spans="1:30" ht="16" x14ac:dyDescent="0.1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</row>
    <row r="971" spans="1:30" ht="16" x14ac:dyDescent="0.1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</row>
    <row r="972" spans="1:30" ht="16" x14ac:dyDescent="0.1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</row>
    <row r="973" spans="1:30" ht="16" x14ac:dyDescent="0.1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</row>
    <row r="974" spans="1:30" ht="16" x14ac:dyDescent="0.1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</row>
    <row r="975" spans="1:30" ht="16" x14ac:dyDescent="0.1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</row>
    <row r="976" spans="1:30" ht="16" x14ac:dyDescent="0.1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</row>
    <row r="977" spans="1:30" ht="16" x14ac:dyDescent="0.1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</row>
    <row r="978" spans="1:30" ht="16" x14ac:dyDescent="0.1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</row>
    <row r="979" spans="1:30" ht="16" x14ac:dyDescent="0.1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</row>
    <row r="980" spans="1:30" ht="16" x14ac:dyDescent="0.1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</row>
    <row r="981" spans="1:30" ht="16" x14ac:dyDescent="0.1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</row>
    <row r="982" spans="1:30" ht="16" x14ac:dyDescent="0.1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</row>
    <row r="983" spans="1:30" ht="16" x14ac:dyDescent="0.1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</row>
    <row r="984" spans="1:30" ht="16" x14ac:dyDescent="0.1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</row>
    <row r="985" spans="1:30" ht="16" x14ac:dyDescent="0.1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</row>
  </sheetData>
  <mergeCells count="18">
    <mergeCell ref="A1:K1"/>
    <mergeCell ref="D2:D3"/>
    <mergeCell ref="E2:E3"/>
    <mergeCell ref="F2:F3"/>
    <mergeCell ref="G2:G3"/>
    <mergeCell ref="H2:I2"/>
    <mergeCell ref="J2:K2"/>
    <mergeCell ref="L2:M2"/>
    <mergeCell ref="C2:C3"/>
    <mergeCell ref="C10:C11"/>
    <mergeCell ref="D10:D11"/>
    <mergeCell ref="E10:E11"/>
    <mergeCell ref="F10:F11"/>
    <mergeCell ref="G10:G11"/>
    <mergeCell ref="H10:I10"/>
    <mergeCell ref="J10:K10"/>
    <mergeCell ref="L10:M10"/>
    <mergeCell ref="A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Cranial measurements</vt:lpstr>
      <vt:lpstr>Dural incision measurements</vt:lpstr>
      <vt:lpstr>Neonate &amp; adult models</vt:lpstr>
      <vt:lpstr>Initial cut &amp; curvature analysi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Consolini</cp:lastModifiedBy>
  <dcterms:modified xsi:type="dcterms:W3CDTF">2023-05-03T13:59:29Z</dcterms:modified>
</cp:coreProperties>
</file>