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</sheets>
  <calcPr calcId="125725"/>
</workbook>
</file>

<file path=xl/calcChain.xml><?xml version="1.0" encoding="utf-8"?>
<calcChain xmlns="http://schemas.openxmlformats.org/spreadsheetml/2006/main">
  <c r="BB34" i="1"/>
  <c r="BB33"/>
  <c r="BB3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2"/>
  <c r="CN38"/>
  <c r="CN37"/>
  <c r="CN36"/>
  <c r="CN35"/>
  <c r="CN34"/>
  <c r="CN33"/>
  <c r="CN32"/>
  <c r="CN31"/>
  <c r="CO16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"/>
  <c r="CO4"/>
  <c r="CO5"/>
  <c r="CO6"/>
  <c r="CO7"/>
  <c r="CO8"/>
  <c r="CO9"/>
  <c r="CO10"/>
  <c r="CO11"/>
  <c r="CO12"/>
  <c r="CO13"/>
  <c r="CO14"/>
  <c r="CO15"/>
  <c r="BB38"/>
  <c r="BC38"/>
  <c r="BD38"/>
  <c r="BF38"/>
  <c r="BG38"/>
  <c r="BH38"/>
  <c r="BI38"/>
  <c r="BJ38"/>
  <c r="BK38"/>
  <c r="BE38"/>
  <c r="CN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CN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CN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BW27"/>
  <c r="CN27" s="1"/>
  <c r="CR27"/>
  <c r="CS27"/>
  <c r="CT27"/>
  <c r="CU27"/>
  <c r="CV27"/>
  <c r="CW27"/>
  <c r="CY27"/>
  <c r="CZ27"/>
  <c r="DA27"/>
  <c r="DB27"/>
  <c r="DC27"/>
  <c r="DD27"/>
  <c r="DE27"/>
  <c r="DF27"/>
  <c r="DG27"/>
  <c r="DH27"/>
  <c r="DI27"/>
  <c r="DJ27"/>
  <c r="DK27"/>
  <c r="DL27"/>
  <c r="DM27"/>
  <c r="DN27"/>
  <c r="BX28"/>
  <c r="CR28"/>
  <c r="CS28"/>
  <c r="CT28"/>
  <c r="CU28"/>
  <c r="CV28"/>
  <c r="CW28"/>
  <c r="CX28"/>
  <c r="CZ28"/>
  <c r="DA28"/>
  <c r="DB28"/>
  <c r="DC28"/>
  <c r="DD28"/>
  <c r="DE28"/>
  <c r="DF28"/>
  <c r="DG28"/>
  <c r="DH28"/>
  <c r="DI28"/>
  <c r="DJ28"/>
  <c r="DK28"/>
  <c r="DL28"/>
  <c r="DM28"/>
  <c r="DN28"/>
  <c r="CN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BQ30"/>
  <c r="CN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N23"/>
  <c r="DM23"/>
  <c r="DL23"/>
  <c r="DK23"/>
  <c r="DJ23"/>
  <c r="DI23"/>
  <c r="DH23"/>
  <c r="DG23"/>
  <c r="DF23"/>
  <c r="DE23"/>
  <c r="DD23"/>
  <c r="DC23"/>
  <c r="DB23"/>
  <c r="DA23"/>
  <c r="CZ23"/>
  <c r="CX23"/>
  <c r="CW23"/>
  <c r="CV23"/>
  <c r="CU23"/>
  <c r="CT23"/>
  <c r="CS23"/>
  <c r="CR23"/>
  <c r="CN23"/>
  <c r="CY23"/>
  <c r="N25"/>
  <c r="O25"/>
  <c r="P25"/>
  <c r="AV25" s="1"/>
  <c r="AT25"/>
  <c r="P2"/>
  <c r="P3"/>
  <c r="P4"/>
  <c r="P5"/>
  <c r="P6"/>
  <c r="P7"/>
  <c r="P8"/>
  <c r="P9"/>
  <c r="P10"/>
  <c r="P11"/>
  <c r="P12"/>
  <c r="P13"/>
  <c r="P14"/>
  <c r="P15"/>
  <c r="P16"/>
  <c r="P17"/>
  <c r="P18"/>
  <c r="P19"/>
  <c r="P21"/>
  <c r="P22"/>
  <c r="P23"/>
  <c r="P2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20"/>
  <c r="CX27" l="1"/>
  <c r="CN28"/>
  <c r="CY28"/>
  <c r="Y83" l="1"/>
  <c r="H6" l="1"/>
  <c r="H7" s="1"/>
  <c r="I6"/>
  <c r="I7" s="1"/>
  <c r="H61"/>
  <c r="H62" s="1"/>
  <c r="I61"/>
  <c r="I62"/>
  <c r="H65"/>
  <c r="I65"/>
  <c r="H33"/>
  <c r="I33"/>
  <c r="H36"/>
  <c r="H37" s="1"/>
  <c r="H38" s="1"/>
  <c r="I36"/>
  <c r="I37" s="1"/>
  <c r="I38" s="1"/>
  <c r="H41"/>
  <c r="H42" s="1"/>
  <c r="I41"/>
  <c r="I42" s="1"/>
  <c r="BF80"/>
  <c r="AY2"/>
  <c r="AY81"/>
  <c r="AY104"/>
  <c r="AY105"/>
  <c r="AY112"/>
  <c r="AY113"/>
  <c r="AO78"/>
  <c r="AO110"/>
  <c r="E45"/>
  <c r="T45" s="1"/>
  <c r="E46"/>
  <c r="U46" s="1"/>
  <c r="E47"/>
  <c r="T47" s="1"/>
  <c r="AO48"/>
  <c r="AY49"/>
  <c r="AY50"/>
  <c r="AY51"/>
  <c r="AY52"/>
  <c r="AO66"/>
  <c r="AY67"/>
  <c r="AY68"/>
  <c r="E69"/>
  <c r="W69" s="1"/>
  <c r="E70"/>
  <c r="V70" s="1"/>
  <c r="AY71"/>
  <c r="AO72"/>
  <c r="AO73"/>
  <c r="AO74"/>
  <c r="AO75"/>
  <c r="AY76"/>
  <c r="E77"/>
  <c r="E78"/>
  <c r="AY79"/>
  <c r="AO80"/>
  <c r="AO81"/>
  <c r="AO82"/>
  <c r="AY83"/>
  <c r="E84"/>
  <c r="E85"/>
  <c r="E86"/>
  <c r="AY87"/>
  <c r="E94"/>
  <c r="AY95"/>
  <c r="E96"/>
  <c r="AO97"/>
  <c r="AO98"/>
  <c r="AY99"/>
  <c r="AY100"/>
  <c r="E101"/>
  <c r="E102"/>
  <c r="AY103"/>
  <c r="AO104"/>
  <c r="AO105"/>
  <c r="AO106"/>
  <c r="E107"/>
  <c r="AY108"/>
  <c r="E109"/>
  <c r="E110"/>
  <c r="AY111"/>
  <c r="AO112"/>
  <c r="AO113"/>
  <c r="AO114"/>
  <c r="AY115"/>
  <c r="AY116"/>
  <c r="AY117"/>
  <c r="AY118"/>
  <c r="AY119"/>
  <c r="AO120"/>
  <c r="E2"/>
  <c r="AY12"/>
  <c r="E13"/>
  <c r="V13" s="1"/>
  <c r="AO14"/>
  <c r="AO15"/>
  <c r="AY27"/>
  <c r="AY43"/>
  <c r="AY44"/>
  <c r="T75"/>
  <c r="T76"/>
  <c r="T77"/>
  <c r="T78"/>
  <c r="T79"/>
  <c r="T80"/>
  <c r="T81"/>
  <c r="T82"/>
  <c r="T83"/>
  <c r="T84"/>
  <c r="T85"/>
  <c r="T86"/>
  <c r="T87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BF72"/>
  <c r="BF79" s="1"/>
  <c r="R2"/>
  <c r="R75"/>
  <c r="R76"/>
  <c r="R77"/>
  <c r="R78"/>
  <c r="R79"/>
  <c r="R80"/>
  <c r="R81"/>
  <c r="R82"/>
  <c r="R83"/>
  <c r="R84"/>
  <c r="R85"/>
  <c r="R86"/>
  <c r="R87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AJ75"/>
  <c r="AJ76"/>
  <c r="AJ77"/>
  <c r="AJ78"/>
  <c r="AJ79"/>
  <c r="AJ80"/>
  <c r="AJ81"/>
  <c r="AJ82"/>
  <c r="AJ83"/>
  <c r="AJ84"/>
  <c r="AJ85"/>
  <c r="AJ86"/>
  <c r="AJ87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2"/>
  <c r="E12"/>
  <c r="E49"/>
  <c r="T49" s="1"/>
  <c r="E73"/>
  <c r="U73" s="1"/>
  <c r="E80"/>
  <c r="E81"/>
  <c r="E82"/>
  <c r="E83"/>
  <c r="E87"/>
  <c r="E97"/>
  <c r="E98"/>
  <c r="E99"/>
  <c r="W2"/>
  <c r="W75"/>
  <c r="W76"/>
  <c r="W77"/>
  <c r="W78"/>
  <c r="W79"/>
  <c r="W80"/>
  <c r="W81"/>
  <c r="W82"/>
  <c r="W83"/>
  <c r="W84"/>
  <c r="W85"/>
  <c r="W86"/>
  <c r="W87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V75"/>
  <c r="V76"/>
  <c r="V77"/>
  <c r="V78"/>
  <c r="V79"/>
  <c r="V80"/>
  <c r="V81"/>
  <c r="V82"/>
  <c r="V83"/>
  <c r="V84"/>
  <c r="V85"/>
  <c r="V86"/>
  <c r="V87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2"/>
  <c r="U2"/>
  <c r="U69"/>
  <c r="U75"/>
  <c r="U76"/>
  <c r="U77"/>
  <c r="U78"/>
  <c r="U79"/>
  <c r="U80"/>
  <c r="U81"/>
  <c r="U82"/>
  <c r="U83"/>
  <c r="U84"/>
  <c r="U85"/>
  <c r="U86"/>
  <c r="U87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BC69"/>
  <c r="BC76" s="1"/>
  <c r="BD69"/>
  <c r="BD76" s="1"/>
  <c r="BE69"/>
  <c r="BE76" s="1"/>
  <c r="BF69"/>
  <c r="BF76" s="1"/>
  <c r="BG69"/>
  <c r="BG76" s="1"/>
  <c r="BH69"/>
  <c r="BH76" s="1"/>
  <c r="BI69"/>
  <c r="BI76" s="1"/>
  <c r="BJ69"/>
  <c r="BJ76" s="1"/>
  <c r="BK69"/>
  <c r="BK76" s="1"/>
  <c r="BC70"/>
  <c r="BC77" s="1"/>
  <c r="BD70"/>
  <c r="BD77" s="1"/>
  <c r="BE70"/>
  <c r="BE77" s="1"/>
  <c r="BF70"/>
  <c r="BF77" s="1"/>
  <c r="BG70"/>
  <c r="BG77" s="1"/>
  <c r="BH70"/>
  <c r="BH77" s="1"/>
  <c r="BI70"/>
  <c r="BI77" s="1"/>
  <c r="BJ70"/>
  <c r="BJ77" s="1"/>
  <c r="BK70"/>
  <c r="BK77" s="1"/>
  <c r="BC71"/>
  <c r="BC78" s="1"/>
  <c r="BD71"/>
  <c r="BD78" s="1"/>
  <c r="BE71"/>
  <c r="BE78" s="1"/>
  <c r="BF71"/>
  <c r="BF78" s="1"/>
  <c r="BG71"/>
  <c r="BG78" s="1"/>
  <c r="BH71"/>
  <c r="BH78" s="1"/>
  <c r="BI71"/>
  <c r="BI78" s="1"/>
  <c r="BJ71"/>
  <c r="BJ78" s="1"/>
  <c r="BK71"/>
  <c r="BK78" s="1"/>
  <c r="BC72"/>
  <c r="BC79" s="1"/>
  <c r="BD72"/>
  <c r="BD79" s="1"/>
  <c r="BE72"/>
  <c r="BE79" s="1"/>
  <c r="BG72"/>
  <c r="BG79" s="1"/>
  <c r="BH72"/>
  <c r="BH79" s="1"/>
  <c r="BI72"/>
  <c r="BI79" s="1"/>
  <c r="BJ72"/>
  <c r="BJ79" s="1"/>
  <c r="BK72"/>
  <c r="BK79" s="1"/>
  <c r="BC73"/>
  <c r="BC80" s="1"/>
  <c r="BD73"/>
  <c r="BD80" s="1"/>
  <c r="BE73"/>
  <c r="BE80" s="1"/>
  <c r="BF73"/>
  <c r="BG73"/>
  <c r="BG80" s="1"/>
  <c r="BH73"/>
  <c r="BH80" s="1"/>
  <c r="BI73"/>
  <c r="BI80" s="1"/>
  <c r="BJ73"/>
  <c r="BJ80" s="1"/>
  <c r="BK73"/>
  <c r="BK80" s="1"/>
  <c r="BB70"/>
  <c r="BB77" s="1"/>
  <c r="BB71"/>
  <c r="BB78" s="1"/>
  <c r="BB72"/>
  <c r="BB79" s="1"/>
  <c r="BB73"/>
  <c r="BB80" s="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CS5"/>
  <c r="CT5"/>
  <c r="CU5"/>
  <c r="CV5"/>
  <c r="CW5"/>
  <c r="CY5"/>
  <c r="CZ5"/>
  <c r="DA5"/>
  <c r="DB5"/>
  <c r="DC5"/>
  <c r="DE5"/>
  <c r="DF5"/>
  <c r="DG5"/>
  <c r="DH5"/>
  <c r="DI5"/>
  <c r="DJ5"/>
  <c r="DK5"/>
  <c r="DL5"/>
  <c r="DM5"/>
  <c r="DN5"/>
  <c r="CS6"/>
  <c r="CT6"/>
  <c r="CU6"/>
  <c r="CV6"/>
  <c r="CW6"/>
  <c r="CX6"/>
  <c r="CZ6"/>
  <c r="DA6"/>
  <c r="DB6"/>
  <c r="DC6"/>
  <c r="DD6"/>
  <c r="DF6"/>
  <c r="DG6"/>
  <c r="DH6"/>
  <c r="DI6"/>
  <c r="DJ6"/>
  <c r="DK6"/>
  <c r="DL6"/>
  <c r="DM6"/>
  <c r="DN6"/>
  <c r="CS7"/>
  <c r="CT7"/>
  <c r="CU7"/>
  <c r="CV7"/>
  <c r="CW7"/>
  <c r="CX7"/>
  <c r="CY7"/>
  <c r="DA7"/>
  <c r="DB7"/>
  <c r="DC7"/>
  <c r="DD7"/>
  <c r="DE7"/>
  <c r="DG7"/>
  <c r="DH7"/>
  <c r="DI7"/>
  <c r="DJ7"/>
  <c r="DK7"/>
  <c r="DL7"/>
  <c r="DM7"/>
  <c r="DN7"/>
  <c r="CS8"/>
  <c r="CT8"/>
  <c r="CU8"/>
  <c r="CV8"/>
  <c r="CW8"/>
  <c r="CY8"/>
  <c r="CZ8"/>
  <c r="DA8"/>
  <c r="DB8"/>
  <c r="DC8"/>
  <c r="DD8"/>
  <c r="DE8"/>
  <c r="DF8"/>
  <c r="DH8"/>
  <c r="DI8"/>
  <c r="DJ8"/>
  <c r="DK8"/>
  <c r="DL8"/>
  <c r="DM8"/>
  <c r="DN8"/>
  <c r="CS9"/>
  <c r="CT9"/>
  <c r="CU9"/>
  <c r="CV9"/>
  <c r="CW9"/>
  <c r="CY9"/>
  <c r="CZ9"/>
  <c r="DA9"/>
  <c r="DB9"/>
  <c r="DC9"/>
  <c r="DD9"/>
  <c r="DE9"/>
  <c r="DF9"/>
  <c r="DG9"/>
  <c r="DH9"/>
  <c r="DI9"/>
  <c r="DJ9"/>
  <c r="DK9"/>
  <c r="DL9"/>
  <c r="DM9"/>
  <c r="DN9"/>
  <c r="CS10"/>
  <c r="CT10"/>
  <c r="CU10"/>
  <c r="CV10"/>
  <c r="CW10"/>
  <c r="CX10"/>
  <c r="CZ10"/>
  <c r="DA10"/>
  <c r="DB10"/>
  <c r="DC10"/>
  <c r="DD10"/>
  <c r="DE10"/>
  <c r="DF10"/>
  <c r="DG10"/>
  <c r="DH10"/>
  <c r="DI10"/>
  <c r="DJ10"/>
  <c r="DK10"/>
  <c r="DL10"/>
  <c r="DM10"/>
  <c r="DN10"/>
  <c r="CS11"/>
  <c r="CT11"/>
  <c r="CU11"/>
  <c r="CV11"/>
  <c r="CW11"/>
  <c r="CX11"/>
  <c r="CY11"/>
  <c r="DA11"/>
  <c r="DB11"/>
  <c r="DC11"/>
  <c r="DD11"/>
  <c r="DE11"/>
  <c r="DF11"/>
  <c r="DG11"/>
  <c r="DH11"/>
  <c r="DI11"/>
  <c r="DJ11"/>
  <c r="DK11"/>
  <c r="DL11"/>
  <c r="DM11"/>
  <c r="DN11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CS22"/>
  <c r="CT22"/>
  <c r="CU22"/>
  <c r="CV22"/>
  <c r="CW22"/>
  <c r="CY22"/>
  <c r="CZ22"/>
  <c r="DA22"/>
  <c r="DB22"/>
  <c r="DC22"/>
  <c r="DD22"/>
  <c r="DE22"/>
  <c r="DF22"/>
  <c r="DG22"/>
  <c r="DH22"/>
  <c r="DI22"/>
  <c r="DJ22"/>
  <c r="DK22"/>
  <c r="DL22"/>
  <c r="DM22"/>
  <c r="DN22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3"/>
  <c r="CR1"/>
  <c r="BB69"/>
  <c r="BB76" s="1"/>
  <c r="AO115" l="1"/>
  <c r="AO83"/>
  <c r="E67"/>
  <c r="T67" s="1"/>
  <c r="AO118"/>
  <c r="AO86"/>
  <c r="AY107"/>
  <c r="AO94"/>
  <c r="AY14"/>
  <c r="E75"/>
  <c r="AO99"/>
  <c r="AY96"/>
  <c r="AY15"/>
  <c r="E74"/>
  <c r="W74" s="1"/>
  <c r="AO102"/>
  <c r="AY120"/>
  <c r="AY97"/>
  <c r="AY75"/>
  <c r="E106"/>
  <c r="AO107"/>
  <c r="AY80"/>
  <c r="V73"/>
  <c r="W73"/>
  <c r="BB39"/>
  <c r="AO49"/>
  <c r="AY48"/>
  <c r="AY73"/>
  <c r="E66"/>
  <c r="AO67"/>
  <c r="AO70"/>
  <c r="W49"/>
  <c r="W70"/>
  <c r="T70"/>
  <c r="U70"/>
  <c r="AO27"/>
  <c r="AY45"/>
  <c r="AO51"/>
  <c r="AY46"/>
  <c r="AO43"/>
  <c r="AO44"/>
  <c r="AY72"/>
  <c r="T13"/>
  <c r="V69"/>
  <c r="U13"/>
  <c r="W13"/>
  <c r="AO12"/>
  <c r="E76"/>
  <c r="AO116"/>
  <c r="AO108"/>
  <c r="AO100"/>
  <c r="AO84"/>
  <c r="AO76"/>
  <c r="AO68"/>
  <c r="E104"/>
  <c r="E79"/>
  <c r="AO117"/>
  <c r="AO109"/>
  <c r="AO101"/>
  <c r="AO85"/>
  <c r="AO77"/>
  <c r="AO69"/>
  <c r="AO50"/>
  <c r="AY114"/>
  <c r="AY106"/>
  <c r="AY98"/>
  <c r="AY82"/>
  <c r="AY74"/>
  <c r="AY66"/>
  <c r="AY47"/>
  <c r="E105"/>
  <c r="E68"/>
  <c r="E103"/>
  <c r="AO79"/>
  <c r="E72"/>
  <c r="AO96"/>
  <c r="AO45"/>
  <c r="AY109"/>
  <c r="AY101"/>
  <c r="AY85"/>
  <c r="AY77"/>
  <c r="AY69"/>
  <c r="E108"/>
  <c r="E71"/>
  <c r="E95"/>
  <c r="AO2"/>
  <c r="AO46"/>
  <c r="AY110"/>
  <c r="AY102"/>
  <c r="AY94"/>
  <c r="AY86"/>
  <c r="AY78"/>
  <c r="AY70"/>
  <c r="E100"/>
  <c r="AO119"/>
  <c r="AO111"/>
  <c r="AO103"/>
  <c r="AO95"/>
  <c r="AO87"/>
  <c r="AO71"/>
  <c r="AO52"/>
  <c r="AO13"/>
  <c r="AY84"/>
  <c r="AO47"/>
  <c r="AY13"/>
  <c r="T12"/>
  <c r="W45"/>
  <c r="V47"/>
  <c r="V12"/>
  <c r="W12"/>
  <c r="U47"/>
  <c r="T46"/>
  <c r="U12"/>
  <c r="V74" l="1"/>
  <c r="V67"/>
  <c r="U67"/>
  <c r="W67"/>
  <c r="U74"/>
  <c r="T66"/>
  <c r="V66"/>
  <c r="W66"/>
  <c r="U66"/>
  <c r="V72"/>
  <c r="U72"/>
  <c r="W72"/>
  <c r="W71"/>
  <c r="U71"/>
  <c r="V71"/>
  <c r="W68"/>
  <c r="U68"/>
  <c r="V68"/>
  <c r="BZ2" l="1"/>
  <c r="BX2"/>
  <c r="BY2"/>
  <c r="CA2"/>
  <c r="BW2"/>
  <c r="CN18"/>
  <c r="CN19"/>
  <c r="CN20"/>
  <c r="CN21"/>
  <c r="AM120" l="1"/>
  <c r="AL120"/>
  <c r="AK120"/>
  <c r="AI120"/>
  <c r="AH120"/>
  <c r="AM119"/>
  <c r="AL119"/>
  <c r="AK119"/>
  <c r="AI119"/>
  <c r="AH119"/>
  <c r="AM118"/>
  <c r="AL118"/>
  <c r="AK118"/>
  <c r="AI118"/>
  <c r="AH118"/>
  <c r="AM117"/>
  <c r="AL117"/>
  <c r="AK117"/>
  <c r="AI117"/>
  <c r="AH117"/>
  <c r="AM116"/>
  <c r="AL116"/>
  <c r="AK116"/>
  <c r="AI116"/>
  <c r="AH116"/>
  <c r="AM115"/>
  <c r="AL115"/>
  <c r="AK115"/>
  <c r="AI115"/>
  <c r="AH115"/>
  <c r="AM114"/>
  <c r="AL114"/>
  <c r="AK114"/>
  <c r="AI114"/>
  <c r="AH114"/>
  <c r="AM113"/>
  <c r="AL113"/>
  <c r="AK113"/>
  <c r="AI113"/>
  <c r="AH113"/>
  <c r="AM112"/>
  <c r="AL112"/>
  <c r="AK112"/>
  <c r="AI112"/>
  <c r="AH112"/>
  <c r="AM111"/>
  <c r="AL111"/>
  <c r="AK111"/>
  <c r="AI111"/>
  <c r="AH111"/>
  <c r="AM110"/>
  <c r="AL110"/>
  <c r="AK110"/>
  <c r="AI110"/>
  <c r="AH110"/>
  <c r="AM109"/>
  <c r="AL109"/>
  <c r="AK109"/>
  <c r="AI109"/>
  <c r="AH109"/>
  <c r="AM108"/>
  <c r="AL108"/>
  <c r="AK108"/>
  <c r="AI108"/>
  <c r="AH108"/>
  <c r="AM107"/>
  <c r="AL107"/>
  <c r="AK107"/>
  <c r="AI107"/>
  <c r="AH107"/>
  <c r="AM106"/>
  <c r="AL106"/>
  <c r="AK106"/>
  <c r="AI106"/>
  <c r="AH106"/>
  <c r="AM105"/>
  <c r="AL105"/>
  <c r="AK105"/>
  <c r="AI105"/>
  <c r="AH105"/>
  <c r="AM104"/>
  <c r="AL104"/>
  <c r="AK104"/>
  <c r="AI104"/>
  <c r="AH104"/>
  <c r="AM103"/>
  <c r="AL103"/>
  <c r="AK103"/>
  <c r="AI103"/>
  <c r="AH103"/>
  <c r="AM102"/>
  <c r="AL102"/>
  <c r="AK102"/>
  <c r="AI102"/>
  <c r="AH102"/>
  <c r="AM101"/>
  <c r="AL101"/>
  <c r="AK101"/>
  <c r="AI101"/>
  <c r="AH101"/>
  <c r="AM100"/>
  <c r="AL100"/>
  <c r="AK100"/>
  <c r="AI100"/>
  <c r="AH100"/>
  <c r="AM99"/>
  <c r="AL99"/>
  <c r="AK99"/>
  <c r="AI99"/>
  <c r="AH99"/>
  <c r="AM98"/>
  <c r="AL98"/>
  <c r="AK98"/>
  <c r="AI98"/>
  <c r="AH98"/>
  <c r="AM97"/>
  <c r="AL97"/>
  <c r="AK97"/>
  <c r="AI97"/>
  <c r="AH97"/>
  <c r="AM96"/>
  <c r="AL96"/>
  <c r="AK96"/>
  <c r="AI96"/>
  <c r="AH96"/>
  <c r="AM95"/>
  <c r="AL95"/>
  <c r="AK95"/>
  <c r="AI95"/>
  <c r="AH95"/>
  <c r="AM94"/>
  <c r="AL94"/>
  <c r="AK94"/>
  <c r="AI94"/>
  <c r="AH94"/>
  <c r="AM87"/>
  <c r="AL87"/>
  <c r="AK87"/>
  <c r="AI87"/>
  <c r="AH87"/>
  <c r="AM86"/>
  <c r="AL86"/>
  <c r="AK86"/>
  <c r="AI86"/>
  <c r="AH86"/>
  <c r="AM85"/>
  <c r="AL85"/>
  <c r="AK85"/>
  <c r="AI85"/>
  <c r="AH85"/>
  <c r="AM84"/>
  <c r="AL84"/>
  <c r="AK84"/>
  <c r="AI84"/>
  <c r="AH84"/>
  <c r="AM83"/>
  <c r="AL83"/>
  <c r="AK83"/>
  <c r="AI83"/>
  <c r="AH83"/>
  <c r="AM82"/>
  <c r="AL82"/>
  <c r="AK82"/>
  <c r="AI82"/>
  <c r="AH82"/>
  <c r="AM81"/>
  <c r="AL81"/>
  <c r="AK81"/>
  <c r="AI81"/>
  <c r="AH81"/>
  <c r="AM80"/>
  <c r="AL80"/>
  <c r="AK80"/>
  <c r="AI80"/>
  <c r="AH80"/>
  <c r="AM79"/>
  <c r="AL79"/>
  <c r="AK79"/>
  <c r="AI79"/>
  <c r="AH79"/>
  <c r="AM78"/>
  <c r="AL78"/>
  <c r="AK78"/>
  <c r="AI78"/>
  <c r="AH78"/>
  <c r="AM77"/>
  <c r="AL77"/>
  <c r="AK77"/>
  <c r="AI77"/>
  <c r="AH77"/>
  <c r="AM76"/>
  <c r="AL76"/>
  <c r="AK76"/>
  <c r="AI76"/>
  <c r="AH76"/>
  <c r="AM75"/>
  <c r="AL75"/>
  <c r="AK75"/>
  <c r="AI75"/>
  <c r="AH75"/>
  <c r="AM74"/>
  <c r="AH70"/>
  <c r="AM69"/>
  <c r="AK69"/>
  <c r="AI69"/>
  <c r="AH2"/>
  <c r="AI2"/>
  <c r="AK2"/>
  <c r="AL2"/>
  <c r="AM2"/>
  <c r="CN3"/>
  <c r="CN4"/>
  <c r="BW5"/>
  <c r="CX5" s="1"/>
  <c r="CC5"/>
  <c r="DD5" s="1"/>
  <c r="BX6"/>
  <c r="CY6" s="1"/>
  <c r="CD6"/>
  <c r="DE6" s="1"/>
  <c r="BY7"/>
  <c r="CZ7" s="1"/>
  <c r="CE7"/>
  <c r="DF7" s="1"/>
  <c r="BW8"/>
  <c r="CX8" s="1"/>
  <c r="CF8"/>
  <c r="DG8" s="1"/>
  <c r="BW9"/>
  <c r="CX9" s="1"/>
  <c r="BX10"/>
  <c r="CY10" s="1"/>
  <c r="BY11"/>
  <c r="CZ11" s="1"/>
  <c r="CN12"/>
  <c r="CN13"/>
  <c r="CN14"/>
  <c r="CN15"/>
  <c r="CN16"/>
  <c r="CN17"/>
  <c r="N39"/>
  <c r="O28"/>
  <c r="N3"/>
  <c r="O3"/>
  <c r="AT3"/>
  <c r="N4"/>
  <c r="O4"/>
  <c r="AV4"/>
  <c r="AW4" s="1"/>
  <c r="AX4" s="1"/>
  <c r="AT4"/>
  <c r="N5"/>
  <c r="O5"/>
  <c r="AV5"/>
  <c r="AW5" s="1"/>
  <c r="AX5" s="1"/>
  <c r="AT5"/>
  <c r="N6"/>
  <c r="O6"/>
  <c r="AV6"/>
  <c r="AW6" s="1"/>
  <c r="AX6" s="1"/>
  <c r="AT6"/>
  <c r="N7"/>
  <c r="O7"/>
  <c r="AT7"/>
  <c r="N8"/>
  <c r="O8"/>
  <c r="AT8"/>
  <c r="N9"/>
  <c r="O9"/>
  <c r="AT9"/>
  <c r="N10"/>
  <c r="O10"/>
  <c r="AT10"/>
  <c r="N11"/>
  <c r="O11"/>
  <c r="AT11"/>
  <c r="N12"/>
  <c r="O12"/>
  <c r="AT12"/>
  <c r="N13"/>
  <c r="O13"/>
  <c r="AV13"/>
  <c r="AW13" s="1"/>
  <c r="AX13" s="1"/>
  <c r="AT13"/>
  <c r="N14"/>
  <c r="O14"/>
  <c r="AV14"/>
  <c r="AW14" s="1"/>
  <c r="AX14" s="1"/>
  <c r="AT14"/>
  <c r="N15"/>
  <c r="O15"/>
  <c r="AT15"/>
  <c r="N16"/>
  <c r="O16"/>
  <c r="AT16"/>
  <c r="N17"/>
  <c r="O17"/>
  <c r="AV17"/>
  <c r="AW17" s="1"/>
  <c r="AX17" s="1"/>
  <c r="AT17"/>
  <c r="N18"/>
  <c r="O18"/>
  <c r="AT18"/>
  <c r="AT19"/>
  <c r="N20"/>
  <c r="O20"/>
  <c r="AT20"/>
  <c r="N21"/>
  <c r="O21"/>
  <c r="AV21"/>
  <c r="AW21" s="1"/>
  <c r="AX21" s="1"/>
  <c r="AT21"/>
  <c r="AV22"/>
  <c r="AW22" s="1"/>
  <c r="AX22" s="1"/>
  <c r="AT22"/>
  <c r="AT23"/>
  <c r="AV24"/>
  <c r="AW24" s="1"/>
  <c r="AX24" s="1"/>
  <c r="AT24"/>
  <c r="N26"/>
  <c r="O26"/>
  <c r="AV26"/>
  <c r="AW26" s="1"/>
  <c r="AX26" s="1"/>
  <c r="AT26"/>
  <c r="AT27"/>
  <c r="AV28"/>
  <c r="AW28" s="1"/>
  <c r="AX28" s="1"/>
  <c r="AT28"/>
  <c r="AV29"/>
  <c r="AW29" s="1"/>
  <c r="AX29" s="1"/>
  <c r="AT29"/>
  <c r="N30"/>
  <c r="O30"/>
  <c r="AV30"/>
  <c r="AW30" s="1"/>
  <c r="AX30" s="1"/>
  <c r="AT30"/>
  <c r="N31"/>
  <c r="O31"/>
  <c r="AT31"/>
  <c r="N32"/>
  <c r="O32"/>
  <c r="AV32"/>
  <c r="AW32" s="1"/>
  <c r="AX32" s="1"/>
  <c r="AT32"/>
  <c r="N33"/>
  <c r="O33"/>
  <c r="AV33"/>
  <c r="AW33" s="1"/>
  <c r="AX33" s="1"/>
  <c r="AT33"/>
  <c r="N34"/>
  <c r="O34"/>
  <c r="AV34"/>
  <c r="AT34"/>
  <c r="AT35"/>
  <c r="AT36"/>
  <c r="N37"/>
  <c r="O37"/>
  <c r="AT37"/>
  <c r="N38"/>
  <c r="O38"/>
  <c r="AT38"/>
  <c r="AT39"/>
  <c r="N40"/>
  <c r="O40"/>
  <c r="AT40"/>
  <c r="N41"/>
  <c r="O41"/>
  <c r="AT41"/>
  <c r="N42"/>
  <c r="O42"/>
  <c r="AT42"/>
  <c r="E43"/>
  <c r="AT43"/>
  <c r="AT44"/>
  <c r="N45"/>
  <c r="O45"/>
  <c r="AT45"/>
  <c r="N46"/>
  <c r="O46"/>
  <c r="AV46"/>
  <c r="AT46"/>
  <c r="AT47"/>
  <c r="N48"/>
  <c r="O48"/>
  <c r="AT48"/>
  <c r="N49"/>
  <c r="O49"/>
  <c r="AH49" s="1"/>
  <c r="S49"/>
  <c r="X49"/>
  <c r="Y49"/>
  <c r="Z49"/>
  <c r="AA49"/>
  <c r="AB49"/>
  <c r="AC49"/>
  <c r="AD49"/>
  <c r="AE49"/>
  <c r="AF49"/>
  <c r="AG49"/>
  <c r="AT49"/>
  <c r="AV49"/>
  <c r="AW49" s="1"/>
  <c r="AX49" s="1"/>
  <c r="N50"/>
  <c r="O50"/>
  <c r="AT50"/>
  <c r="N51"/>
  <c r="O51"/>
  <c r="AT51"/>
  <c r="N52"/>
  <c r="O52"/>
  <c r="AT52"/>
  <c r="AV52"/>
  <c r="N53"/>
  <c r="O53"/>
  <c r="AT53"/>
  <c r="N54"/>
  <c r="O54"/>
  <c r="AT54"/>
  <c r="N55"/>
  <c r="O55"/>
  <c r="AT55"/>
  <c r="N56"/>
  <c r="O56"/>
  <c r="AT56"/>
  <c r="N57"/>
  <c r="O57"/>
  <c r="AT57"/>
  <c r="N58"/>
  <c r="O58"/>
  <c r="AT58"/>
  <c r="N59"/>
  <c r="O59"/>
  <c r="AT59"/>
  <c r="N60"/>
  <c r="O60"/>
  <c r="AT60"/>
  <c r="N61"/>
  <c r="O61"/>
  <c r="AT61"/>
  <c r="N62"/>
  <c r="O62"/>
  <c r="AT62"/>
  <c r="N63"/>
  <c r="O63"/>
  <c r="AT63"/>
  <c r="N64"/>
  <c r="O64"/>
  <c r="AT64"/>
  <c r="N65"/>
  <c r="O65"/>
  <c r="AT65"/>
  <c r="N66"/>
  <c r="O66"/>
  <c r="AH66" s="1"/>
  <c r="AN66"/>
  <c r="S66"/>
  <c r="X66"/>
  <c r="Y66"/>
  <c r="Z66"/>
  <c r="AA66"/>
  <c r="AB66"/>
  <c r="AC66"/>
  <c r="AD66"/>
  <c r="AE66"/>
  <c r="AF66"/>
  <c r="AG66"/>
  <c r="AT66"/>
  <c r="N67"/>
  <c r="O67"/>
  <c r="AM67" s="1"/>
  <c r="S67"/>
  <c r="X67"/>
  <c r="Y67"/>
  <c r="Z67"/>
  <c r="AA67"/>
  <c r="AB67"/>
  <c r="AC67"/>
  <c r="AD67"/>
  <c r="AE67"/>
  <c r="AF67"/>
  <c r="AG67"/>
  <c r="AT67"/>
  <c r="N68"/>
  <c r="O68"/>
  <c r="AH68" s="1"/>
  <c r="AV68"/>
  <c r="AW68" s="1"/>
  <c r="AX68" s="1"/>
  <c r="S68"/>
  <c r="X68"/>
  <c r="Y68"/>
  <c r="Z68"/>
  <c r="AA68"/>
  <c r="AB68"/>
  <c r="AC68"/>
  <c r="AD68"/>
  <c r="AE68"/>
  <c r="AF68"/>
  <c r="AG68"/>
  <c r="AT68"/>
  <c r="N69"/>
  <c r="O69"/>
  <c r="AH69" s="1"/>
  <c r="AP69"/>
  <c r="AQ69" s="1"/>
  <c r="S69"/>
  <c r="X69"/>
  <c r="Y69"/>
  <c r="Z69"/>
  <c r="AA69"/>
  <c r="AB69"/>
  <c r="AC69"/>
  <c r="AD69"/>
  <c r="AE69"/>
  <c r="AF69"/>
  <c r="AG69"/>
  <c r="AT69"/>
  <c r="N70"/>
  <c r="O70"/>
  <c r="AV70"/>
  <c r="AW70" s="1"/>
  <c r="AX70" s="1"/>
  <c r="S70"/>
  <c r="X70"/>
  <c r="Y70"/>
  <c r="Z70"/>
  <c r="AA70"/>
  <c r="AB70"/>
  <c r="AC70"/>
  <c r="AD70"/>
  <c r="AE70"/>
  <c r="AF70"/>
  <c r="AG70"/>
  <c r="AT70"/>
  <c r="N71"/>
  <c r="O71"/>
  <c r="AH71" s="1"/>
  <c r="AV71"/>
  <c r="AW71" s="1"/>
  <c r="AX71" s="1"/>
  <c r="S71"/>
  <c r="X71"/>
  <c r="Y71"/>
  <c r="Z71"/>
  <c r="AA71"/>
  <c r="AB71"/>
  <c r="AC71"/>
  <c r="AD71"/>
  <c r="AE71"/>
  <c r="AF71"/>
  <c r="AG71"/>
  <c r="AT71"/>
  <c r="N72"/>
  <c r="O72"/>
  <c r="AH72" s="1"/>
  <c r="S72"/>
  <c r="X72"/>
  <c r="Y72"/>
  <c r="Z72"/>
  <c r="AA72"/>
  <c r="AB72"/>
  <c r="AC72"/>
  <c r="AD72"/>
  <c r="AE72"/>
  <c r="AF72"/>
  <c r="AG72"/>
  <c r="AT72"/>
  <c r="N73"/>
  <c r="O73"/>
  <c r="AL73" s="1"/>
  <c r="AP73"/>
  <c r="AQ73" s="1"/>
  <c r="S73"/>
  <c r="X73"/>
  <c r="Y73"/>
  <c r="Z73"/>
  <c r="AA73"/>
  <c r="AB73"/>
  <c r="AC73"/>
  <c r="AD73"/>
  <c r="AE73"/>
  <c r="AF73"/>
  <c r="AG73"/>
  <c r="AT73"/>
  <c r="N74"/>
  <c r="O74"/>
  <c r="AK74" s="1"/>
  <c r="AN74"/>
  <c r="S74"/>
  <c r="X74"/>
  <c r="Y74"/>
  <c r="Z74"/>
  <c r="AA74"/>
  <c r="AB74"/>
  <c r="AC74"/>
  <c r="AD74"/>
  <c r="AE74"/>
  <c r="AF74"/>
  <c r="AG74"/>
  <c r="AT74"/>
  <c r="N75"/>
  <c r="O75"/>
  <c r="S75"/>
  <c r="X75"/>
  <c r="Y75"/>
  <c r="Z75"/>
  <c r="AA75"/>
  <c r="AB75"/>
  <c r="AC75"/>
  <c r="AD75"/>
  <c r="AE75"/>
  <c r="AF75"/>
  <c r="AG75"/>
  <c r="AT75"/>
  <c r="N76"/>
  <c r="O76"/>
  <c r="AP76"/>
  <c r="AQ76" s="1"/>
  <c r="S76"/>
  <c r="X76"/>
  <c r="Y76"/>
  <c r="Z76"/>
  <c r="AA76"/>
  <c r="AB76"/>
  <c r="AC76"/>
  <c r="AD76"/>
  <c r="AE76"/>
  <c r="AF76"/>
  <c r="AG76"/>
  <c r="AT76"/>
  <c r="N77"/>
  <c r="O77"/>
  <c r="AP77"/>
  <c r="AQ77" s="1"/>
  <c r="S77"/>
  <c r="X77"/>
  <c r="Y77"/>
  <c r="Z77"/>
  <c r="AA77"/>
  <c r="AB77"/>
  <c r="AC77"/>
  <c r="AD77"/>
  <c r="AE77"/>
  <c r="AF77"/>
  <c r="AG77"/>
  <c r="AT77"/>
  <c r="N78"/>
  <c r="O78"/>
  <c r="AV78"/>
  <c r="AW78" s="1"/>
  <c r="AX78" s="1"/>
  <c r="S78"/>
  <c r="X78"/>
  <c r="Y78"/>
  <c r="Z78"/>
  <c r="AA78"/>
  <c r="AB78"/>
  <c r="AC78"/>
  <c r="AD78"/>
  <c r="AE78"/>
  <c r="AF78"/>
  <c r="AG78"/>
  <c r="AT78"/>
  <c r="N79"/>
  <c r="O79"/>
  <c r="AV79"/>
  <c r="AW79" s="1"/>
  <c r="AX79" s="1"/>
  <c r="S79"/>
  <c r="X79"/>
  <c r="Y79"/>
  <c r="Z79"/>
  <c r="AA79"/>
  <c r="AB79"/>
  <c r="AC79"/>
  <c r="AD79"/>
  <c r="AE79"/>
  <c r="AF79"/>
  <c r="AG79"/>
  <c r="AT79"/>
  <c r="N80"/>
  <c r="O80"/>
  <c r="S80"/>
  <c r="X80"/>
  <c r="Y80"/>
  <c r="Z80"/>
  <c r="AA80"/>
  <c r="AB80"/>
  <c r="AC80"/>
  <c r="AD80"/>
  <c r="AE80"/>
  <c r="AF80"/>
  <c r="AG80"/>
  <c r="AT80"/>
  <c r="N81"/>
  <c r="O81"/>
  <c r="AP81"/>
  <c r="AQ81" s="1"/>
  <c r="S81"/>
  <c r="X81"/>
  <c r="Y81"/>
  <c r="Z81"/>
  <c r="AA81"/>
  <c r="AB81"/>
  <c r="AC81"/>
  <c r="AD81"/>
  <c r="AE81"/>
  <c r="AF81"/>
  <c r="AG81"/>
  <c r="AT81"/>
  <c r="N82"/>
  <c r="O82"/>
  <c r="AN82"/>
  <c r="S82"/>
  <c r="X82"/>
  <c r="Y82"/>
  <c r="Z82"/>
  <c r="AA82"/>
  <c r="AB82"/>
  <c r="AC82"/>
  <c r="AD82"/>
  <c r="AE82"/>
  <c r="AF82"/>
  <c r="AG82"/>
  <c r="AP82"/>
  <c r="AQ82" s="1"/>
  <c r="AT82"/>
  <c r="AV82"/>
  <c r="AW82" s="1"/>
  <c r="AX82" s="1"/>
  <c r="N83"/>
  <c r="O83"/>
  <c r="S83"/>
  <c r="X83"/>
  <c r="Z83"/>
  <c r="AA83"/>
  <c r="AB83"/>
  <c r="AC83"/>
  <c r="AD83"/>
  <c r="AE83"/>
  <c r="AF83"/>
  <c r="AG83"/>
  <c r="AT83"/>
  <c r="N84"/>
  <c r="O84"/>
  <c r="AP84"/>
  <c r="AQ84" s="1"/>
  <c r="S84"/>
  <c r="X84"/>
  <c r="Y84"/>
  <c r="Z84"/>
  <c r="AA84"/>
  <c r="AB84"/>
  <c r="AC84"/>
  <c r="AD84"/>
  <c r="AE84"/>
  <c r="AF84"/>
  <c r="AG84"/>
  <c r="AT84"/>
  <c r="N85"/>
  <c r="O85"/>
  <c r="AP85"/>
  <c r="AQ85" s="1"/>
  <c r="S85"/>
  <c r="X85"/>
  <c r="Y85"/>
  <c r="Z85"/>
  <c r="AA85"/>
  <c r="AB85"/>
  <c r="AC85"/>
  <c r="AD85"/>
  <c r="AE85"/>
  <c r="AF85"/>
  <c r="AG85"/>
  <c r="AT85"/>
  <c r="N86"/>
  <c r="O86"/>
  <c r="AV86"/>
  <c r="AW86" s="1"/>
  <c r="AX86" s="1"/>
  <c r="S86"/>
  <c r="X86"/>
  <c r="Y86"/>
  <c r="Z86"/>
  <c r="AA86"/>
  <c r="AB86"/>
  <c r="AC86"/>
  <c r="AD86"/>
  <c r="AE86"/>
  <c r="AF86"/>
  <c r="AG86"/>
  <c r="AT86"/>
  <c r="N87"/>
  <c r="O87"/>
  <c r="AV87"/>
  <c r="AW87" s="1"/>
  <c r="AX87" s="1"/>
  <c r="S87"/>
  <c r="X87"/>
  <c r="Y87"/>
  <c r="Z87"/>
  <c r="AA87"/>
  <c r="AB87"/>
  <c r="AC87"/>
  <c r="AD87"/>
  <c r="AE87"/>
  <c r="AF87"/>
  <c r="AG87"/>
  <c r="AT87"/>
  <c r="N88"/>
  <c r="O88"/>
  <c r="AT88"/>
  <c r="N89"/>
  <c r="O89"/>
  <c r="AT89"/>
  <c r="N90"/>
  <c r="O90"/>
  <c r="AT90"/>
  <c r="N91"/>
  <c r="O91"/>
  <c r="AT91"/>
  <c r="N92"/>
  <c r="O92"/>
  <c r="AT92"/>
  <c r="N93"/>
  <c r="O93"/>
  <c r="AT93"/>
  <c r="N94"/>
  <c r="O94"/>
  <c r="AV94"/>
  <c r="AW94" s="1"/>
  <c r="AX94" s="1"/>
  <c r="S94"/>
  <c r="X94"/>
  <c r="Y94"/>
  <c r="Z94"/>
  <c r="AA94"/>
  <c r="AB94"/>
  <c r="AC94"/>
  <c r="AD94"/>
  <c r="AE94"/>
  <c r="AF94"/>
  <c r="AG94"/>
  <c r="AT94"/>
  <c r="N95"/>
  <c r="O95"/>
  <c r="AV95"/>
  <c r="AW95" s="1"/>
  <c r="AX95" s="1"/>
  <c r="S95"/>
  <c r="X95"/>
  <c r="Y95"/>
  <c r="Z95"/>
  <c r="AA95"/>
  <c r="AB95"/>
  <c r="AC95"/>
  <c r="AD95"/>
  <c r="AE95"/>
  <c r="AF95"/>
  <c r="AG95"/>
  <c r="AT95"/>
  <c r="N96"/>
  <c r="O96"/>
  <c r="S96"/>
  <c r="X96"/>
  <c r="Y96"/>
  <c r="Z96"/>
  <c r="AA96"/>
  <c r="AB96"/>
  <c r="AC96"/>
  <c r="AD96"/>
  <c r="AE96"/>
  <c r="AF96"/>
  <c r="AG96"/>
  <c r="AT96"/>
  <c r="N97"/>
  <c r="O97"/>
  <c r="AP97"/>
  <c r="AQ97" s="1"/>
  <c r="S97"/>
  <c r="X97"/>
  <c r="Y97"/>
  <c r="Z97"/>
  <c r="AA97"/>
  <c r="AB97"/>
  <c r="AC97"/>
  <c r="AD97"/>
  <c r="AE97"/>
  <c r="AF97"/>
  <c r="AG97"/>
  <c r="AT97"/>
  <c r="AV97"/>
  <c r="AW97" s="1"/>
  <c r="AX97" s="1"/>
  <c r="N98"/>
  <c r="O98"/>
  <c r="AN98"/>
  <c r="S98"/>
  <c r="X98"/>
  <c r="Y98"/>
  <c r="Z98"/>
  <c r="AA98"/>
  <c r="AB98"/>
  <c r="AC98"/>
  <c r="AD98"/>
  <c r="AE98"/>
  <c r="AF98"/>
  <c r="AG98"/>
  <c r="AT98"/>
  <c r="N99"/>
  <c r="O99"/>
  <c r="S99"/>
  <c r="X99"/>
  <c r="Y99"/>
  <c r="Z99"/>
  <c r="AA99"/>
  <c r="AB99"/>
  <c r="AC99"/>
  <c r="AD99"/>
  <c r="AE99"/>
  <c r="AF99"/>
  <c r="AG99"/>
  <c r="AT99"/>
  <c r="N100"/>
  <c r="O100"/>
  <c r="S100"/>
  <c r="X100"/>
  <c r="Y100"/>
  <c r="Z100"/>
  <c r="AA100"/>
  <c r="AB100"/>
  <c r="AC100"/>
  <c r="AD100"/>
  <c r="AE100"/>
  <c r="AF100"/>
  <c r="AG100"/>
  <c r="AT100"/>
  <c r="N101"/>
  <c r="O101"/>
  <c r="AP101"/>
  <c r="AQ101" s="1"/>
  <c r="S101"/>
  <c r="X101"/>
  <c r="Y101"/>
  <c r="Z101"/>
  <c r="AA101"/>
  <c r="AB101"/>
  <c r="AC101"/>
  <c r="AD101"/>
  <c r="AE101"/>
  <c r="AF101"/>
  <c r="AG101"/>
  <c r="AT101"/>
  <c r="N102"/>
  <c r="O102"/>
  <c r="AV102"/>
  <c r="AW102" s="1"/>
  <c r="AX102" s="1"/>
  <c r="S102"/>
  <c r="X102"/>
  <c r="Y102"/>
  <c r="Z102"/>
  <c r="AA102"/>
  <c r="AB102"/>
  <c r="AC102"/>
  <c r="AD102"/>
  <c r="AE102"/>
  <c r="AF102"/>
  <c r="AG102"/>
  <c r="AT102"/>
  <c r="N103"/>
  <c r="O103"/>
  <c r="AV103"/>
  <c r="AW103" s="1"/>
  <c r="AX103" s="1"/>
  <c r="S103"/>
  <c r="X103"/>
  <c r="Y103"/>
  <c r="Z103"/>
  <c r="AA103"/>
  <c r="AB103"/>
  <c r="AC103"/>
  <c r="AD103"/>
  <c r="AE103"/>
  <c r="AF103"/>
  <c r="AG103"/>
  <c r="AT103"/>
  <c r="N104"/>
  <c r="O104"/>
  <c r="S104"/>
  <c r="X104"/>
  <c r="Y104"/>
  <c r="Z104"/>
  <c r="AA104"/>
  <c r="AB104"/>
  <c r="AC104"/>
  <c r="AD104"/>
  <c r="AE104"/>
  <c r="AF104"/>
  <c r="AG104"/>
  <c r="AT104"/>
  <c r="N105"/>
  <c r="O105"/>
  <c r="AP105"/>
  <c r="AQ105" s="1"/>
  <c r="S105"/>
  <c r="X105"/>
  <c r="Y105"/>
  <c r="Z105"/>
  <c r="AA105"/>
  <c r="AB105"/>
  <c r="AC105"/>
  <c r="AD105"/>
  <c r="AE105"/>
  <c r="AF105"/>
  <c r="AG105"/>
  <c r="AT105"/>
  <c r="AV105"/>
  <c r="AW105" s="1"/>
  <c r="AX105" s="1"/>
  <c r="N106"/>
  <c r="O106"/>
  <c r="AN106"/>
  <c r="S106"/>
  <c r="X106"/>
  <c r="Y106"/>
  <c r="Z106"/>
  <c r="AA106"/>
  <c r="AB106"/>
  <c r="AC106"/>
  <c r="AD106"/>
  <c r="AE106"/>
  <c r="AF106"/>
  <c r="AG106"/>
  <c r="AT106"/>
  <c r="N107"/>
  <c r="O107"/>
  <c r="S107"/>
  <c r="X107"/>
  <c r="Y107"/>
  <c r="Z107"/>
  <c r="AA107"/>
  <c r="AB107"/>
  <c r="AC107"/>
  <c r="AD107"/>
  <c r="AE107"/>
  <c r="AF107"/>
  <c r="AG107"/>
  <c r="AN107"/>
  <c r="AT107"/>
  <c r="N108"/>
  <c r="O108"/>
  <c r="S108"/>
  <c r="X108"/>
  <c r="Y108"/>
  <c r="Z108"/>
  <c r="AA108"/>
  <c r="AB108"/>
  <c r="AC108"/>
  <c r="AD108"/>
  <c r="AE108"/>
  <c r="AF108"/>
  <c r="AG108"/>
  <c r="AT108"/>
  <c r="N109"/>
  <c r="O109"/>
  <c r="AP109"/>
  <c r="AQ109" s="1"/>
  <c r="S109"/>
  <c r="X109"/>
  <c r="Y109"/>
  <c r="Z109"/>
  <c r="AA109"/>
  <c r="AB109"/>
  <c r="AC109"/>
  <c r="AD109"/>
  <c r="AE109"/>
  <c r="AF109"/>
  <c r="AG109"/>
  <c r="AT109"/>
  <c r="N110"/>
  <c r="O110"/>
  <c r="AV110"/>
  <c r="AW110" s="1"/>
  <c r="AX110" s="1"/>
  <c r="S110"/>
  <c r="X110"/>
  <c r="Y110"/>
  <c r="Z110"/>
  <c r="AA110"/>
  <c r="AB110"/>
  <c r="AC110"/>
  <c r="AD110"/>
  <c r="AE110"/>
  <c r="AF110"/>
  <c r="AG110"/>
  <c r="AT110"/>
  <c r="N111"/>
  <c r="O111"/>
  <c r="AV111"/>
  <c r="AW111" s="1"/>
  <c r="AX111" s="1"/>
  <c r="S111"/>
  <c r="X111"/>
  <c r="Y111"/>
  <c r="Z111"/>
  <c r="AA111"/>
  <c r="AB111"/>
  <c r="AC111"/>
  <c r="AD111"/>
  <c r="AE111"/>
  <c r="AF111"/>
  <c r="AG111"/>
  <c r="AT111"/>
  <c r="N112"/>
  <c r="O112"/>
  <c r="S112"/>
  <c r="X112"/>
  <c r="Y112"/>
  <c r="Z112"/>
  <c r="AA112"/>
  <c r="AB112"/>
  <c r="AC112"/>
  <c r="AD112"/>
  <c r="AE112"/>
  <c r="AF112"/>
  <c r="AG112"/>
  <c r="AT112"/>
  <c r="N113"/>
  <c r="O113"/>
  <c r="AP113"/>
  <c r="AQ113" s="1"/>
  <c r="S113"/>
  <c r="X113"/>
  <c r="Y113"/>
  <c r="Z113"/>
  <c r="AA113"/>
  <c r="AB113"/>
  <c r="AC113"/>
  <c r="AD113"/>
  <c r="AE113"/>
  <c r="AF113"/>
  <c r="AG113"/>
  <c r="AT113"/>
  <c r="N114"/>
  <c r="O114"/>
  <c r="AN114"/>
  <c r="S114"/>
  <c r="X114"/>
  <c r="Y114"/>
  <c r="Z114"/>
  <c r="AA114"/>
  <c r="AB114"/>
  <c r="AC114"/>
  <c r="AD114"/>
  <c r="AE114"/>
  <c r="AF114"/>
  <c r="AG114"/>
  <c r="AT114"/>
  <c r="N115"/>
  <c r="O115"/>
  <c r="S115"/>
  <c r="X115"/>
  <c r="Y115"/>
  <c r="Z115"/>
  <c r="AA115"/>
  <c r="AB115"/>
  <c r="AC115"/>
  <c r="AD115"/>
  <c r="AE115"/>
  <c r="AF115"/>
  <c r="AG115"/>
  <c r="AT115"/>
  <c r="N116"/>
  <c r="O116"/>
  <c r="AP116"/>
  <c r="AQ116" s="1"/>
  <c r="S116"/>
  <c r="X116"/>
  <c r="Y116"/>
  <c r="Z116"/>
  <c r="AA116"/>
  <c r="AB116"/>
  <c r="AC116"/>
  <c r="AD116"/>
  <c r="AE116"/>
  <c r="AF116"/>
  <c r="AG116"/>
  <c r="AT116"/>
  <c r="N117"/>
  <c r="O117"/>
  <c r="AP117"/>
  <c r="AQ117" s="1"/>
  <c r="S117"/>
  <c r="X117"/>
  <c r="Y117"/>
  <c r="Z117"/>
  <c r="AA117"/>
  <c r="AB117"/>
  <c r="AC117"/>
  <c r="AD117"/>
  <c r="AE117"/>
  <c r="AF117"/>
  <c r="AG117"/>
  <c r="AT117"/>
  <c r="N118"/>
  <c r="O118"/>
  <c r="AV118"/>
  <c r="AW118" s="1"/>
  <c r="AX118" s="1"/>
  <c r="S118"/>
  <c r="X118"/>
  <c r="Y118"/>
  <c r="Z118"/>
  <c r="AA118"/>
  <c r="AB118"/>
  <c r="AC118"/>
  <c r="AD118"/>
  <c r="AE118"/>
  <c r="AF118"/>
  <c r="AG118"/>
  <c r="AT118"/>
  <c r="N119"/>
  <c r="O119"/>
  <c r="AV119"/>
  <c r="AW119" s="1"/>
  <c r="AX119" s="1"/>
  <c r="S119"/>
  <c r="X119"/>
  <c r="Y119"/>
  <c r="Z119"/>
  <c r="AA119"/>
  <c r="AB119"/>
  <c r="AC119"/>
  <c r="AD119"/>
  <c r="AE119"/>
  <c r="AF119"/>
  <c r="AG119"/>
  <c r="AT119"/>
  <c r="N120"/>
  <c r="O120"/>
  <c r="S120"/>
  <c r="X120"/>
  <c r="Y120"/>
  <c r="Z120"/>
  <c r="AA120"/>
  <c r="AB120"/>
  <c r="AC120"/>
  <c r="AD120"/>
  <c r="AE120"/>
  <c r="AF120"/>
  <c r="AG120"/>
  <c r="AT120"/>
  <c r="BB41" l="1"/>
  <c r="BB40"/>
  <c r="AI74"/>
  <c r="AL74"/>
  <c r="AJ74"/>
  <c r="R74"/>
  <c r="AH74"/>
  <c r="AM73"/>
  <c r="AI73"/>
  <c r="AH73"/>
  <c r="AK66"/>
  <c r="AK72"/>
  <c r="AI66"/>
  <c r="AM66"/>
  <c r="AL72"/>
  <c r="R66"/>
  <c r="AJ66"/>
  <c r="AJ73"/>
  <c r="R73"/>
  <c r="AL66"/>
  <c r="AK73"/>
  <c r="R70"/>
  <c r="AJ70"/>
  <c r="AL71"/>
  <c r="AK49"/>
  <c r="AK71"/>
  <c r="AI49"/>
  <c r="AI71"/>
  <c r="AM72"/>
  <c r="AL70"/>
  <c r="AI72"/>
  <c r="AL49"/>
  <c r="AK70"/>
  <c r="R71"/>
  <c r="AJ71"/>
  <c r="AJ49"/>
  <c r="R49"/>
  <c r="AJ72"/>
  <c r="R72"/>
  <c r="AM70"/>
  <c r="AM49"/>
  <c r="AI70"/>
  <c r="AM71"/>
  <c r="R13"/>
  <c r="AJ13"/>
  <c r="R67"/>
  <c r="AJ67"/>
  <c r="AK68"/>
  <c r="AI68"/>
  <c r="AL69"/>
  <c r="R68"/>
  <c r="AJ68"/>
  <c r="AK67"/>
  <c r="AL67"/>
  <c r="AI67"/>
  <c r="AM68"/>
  <c r="AJ69"/>
  <c r="R69"/>
  <c r="AH67"/>
  <c r="AL68"/>
  <c r="CX22"/>
  <c r="CN22"/>
  <c r="R45"/>
  <c r="AJ45"/>
  <c r="R46"/>
  <c r="AJ46"/>
  <c r="AJ12"/>
  <c r="R12"/>
  <c r="AV58"/>
  <c r="U43"/>
  <c r="V43"/>
  <c r="T43"/>
  <c r="AV42"/>
  <c r="AV44"/>
  <c r="E44"/>
  <c r="AV38"/>
  <c r="AV36"/>
  <c r="AV60"/>
  <c r="AV18"/>
  <c r="AW18" s="1"/>
  <c r="AX18" s="1"/>
  <c r="AV41"/>
  <c r="AV53"/>
  <c r="AW53" s="1"/>
  <c r="AX53" s="1"/>
  <c r="AN83"/>
  <c r="AV81"/>
  <c r="AW81" s="1"/>
  <c r="AX81" s="1"/>
  <c r="AN49"/>
  <c r="CN9"/>
  <c r="AV106"/>
  <c r="AW106" s="1"/>
  <c r="AX106" s="1"/>
  <c r="E114"/>
  <c r="CN8"/>
  <c r="AV113"/>
  <c r="AW113" s="1"/>
  <c r="AX113" s="1"/>
  <c r="AV89"/>
  <c r="AV65"/>
  <c r="AV37"/>
  <c r="CN5"/>
  <c r="E113"/>
  <c r="AP74"/>
  <c r="AQ74" s="1"/>
  <c r="AS74" s="1"/>
  <c r="CN10"/>
  <c r="CN11"/>
  <c r="AP106"/>
  <c r="AQ106" s="1"/>
  <c r="AR106" s="1"/>
  <c r="CN6"/>
  <c r="CN7"/>
  <c r="O19"/>
  <c r="AN67"/>
  <c r="AV66"/>
  <c r="AW66" s="1"/>
  <c r="AX66" s="1"/>
  <c r="AN99"/>
  <c r="AV98"/>
  <c r="AW98" s="1"/>
  <c r="AX98" s="1"/>
  <c r="AV61"/>
  <c r="AV90"/>
  <c r="AP114"/>
  <c r="AQ114" s="1"/>
  <c r="AR114" s="1"/>
  <c r="AV73"/>
  <c r="AW73" s="1"/>
  <c r="AX73" s="1"/>
  <c r="N35"/>
  <c r="AN115"/>
  <c r="AV114"/>
  <c r="AW114" s="1"/>
  <c r="AX114" s="1"/>
  <c r="AP66"/>
  <c r="AQ66" s="1"/>
  <c r="AR66" s="1"/>
  <c r="AP98"/>
  <c r="AQ98" s="1"/>
  <c r="AR98" s="1"/>
  <c r="AN75"/>
  <c r="AV74"/>
  <c r="AW74" s="1"/>
  <c r="AX74" s="1"/>
  <c r="N28"/>
  <c r="O39"/>
  <c r="O35"/>
  <c r="O27"/>
  <c r="E118"/>
  <c r="AN118"/>
  <c r="AN116"/>
  <c r="AN110"/>
  <c r="AN108"/>
  <c r="AN102"/>
  <c r="AN100"/>
  <c r="AN94"/>
  <c r="AN86"/>
  <c r="AN84"/>
  <c r="AN78"/>
  <c r="AN76"/>
  <c r="AN70"/>
  <c r="AN68"/>
  <c r="AV45"/>
  <c r="AW25"/>
  <c r="AX25" s="1"/>
  <c r="O22"/>
  <c r="N27"/>
  <c r="AP118"/>
  <c r="AQ118" s="1"/>
  <c r="AR118" s="1"/>
  <c r="AP102"/>
  <c r="AQ102" s="1"/>
  <c r="AS102" s="1"/>
  <c r="AP100"/>
  <c r="AQ100" s="1"/>
  <c r="AR100" s="1"/>
  <c r="AN97"/>
  <c r="AP94"/>
  <c r="AQ94" s="1"/>
  <c r="AR94" s="1"/>
  <c r="AP86"/>
  <c r="AQ86" s="1"/>
  <c r="AS86" s="1"/>
  <c r="AN81"/>
  <c r="AP78"/>
  <c r="AQ78" s="1"/>
  <c r="AS78" s="1"/>
  <c r="AN73"/>
  <c r="AP70"/>
  <c r="AQ70" s="1"/>
  <c r="AS70" s="1"/>
  <c r="AP68"/>
  <c r="AQ68" s="1"/>
  <c r="AR68" s="1"/>
  <c r="AV54"/>
  <c r="N19"/>
  <c r="E116"/>
  <c r="AV57"/>
  <c r="AN113"/>
  <c r="AP110"/>
  <c r="AQ110" s="1"/>
  <c r="AR110" s="1"/>
  <c r="AP108"/>
  <c r="AQ108" s="1"/>
  <c r="AR108" s="1"/>
  <c r="AN105"/>
  <c r="AV9"/>
  <c r="AW9" s="1"/>
  <c r="AX9" s="1"/>
  <c r="O36"/>
  <c r="N36"/>
  <c r="N23"/>
  <c r="O23"/>
  <c r="N22"/>
  <c r="AV10"/>
  <c r="AW10" s="1"/>
  <c r="AX10" s="1"/>
  <c r="AS101"/>
  <c r="AR101"/>
  <c r="AS82"/>
  <c r="AR82"/>
  <c r="AR116"/>
  <c r="AS116"/>
  <c r="AS113"/>
  <c r="AR113"/>
  <c r="AS85"/>
  <c r="AR85"/>
  <c r="AS73"/>
  <c r="AR73"/>
  <c r="AS117"/>
  <c r="AR117"/>
  <c r="AS84"/>
  <c r="AR84"/>
  <c r="AS81"/>
  <c r="AR81"/>
  <c r="AS105"/>
  <c r="AR105"/>
  <c r="AS77"/>
  <c r="AR77"/>
  <c r="AS109"/>
  <c r="AR109"/>
  <c r="AR76"/>
  <c r="AS76"/>
  <c r="AS97"/>
  <c r="AR97"/>
  <c r="AS69"/>
  <c r="AR69"/>
  <c r="AV59"/>
  <c r="AV27"/>
  <c r="AW27" s="1"/>
  <c r="AX27" s="1"/>
  <c r="AP119"/>
  <c r="AQ119" s="1"/>
  <c r="E119"/>
  <c r="AP111"/>
  <c r="AQ111" s="1"/>
  <c r="E111"/>
  <c r="AP103"/>
  <c r="AQ103" s="1"/>
  <c r="AP95"/>
  <c r="AQ95" s="1"/>
  <c r="AP87"/>
  <c r="AQ87" s="1"/>
  <c r="AP79"/>
  <c r="AQ79" s="1"/>
  <c r="AP71"/>
  <c r="AQ71" s="1"/>
  <c r="AV15"/>
  <c r="AW15" s="1"/>
  <c r="AX15" s="1"/>
  <c r="AV11"/>
  <c r="AW11" s="1"/>
  <c r="AX11" s="1"/>
  <c r="AV3"/>
  <c r="AW3" s="1"/>
  <c r="AV40"/>
  <c r="AV16"/>
  <c r="AW16" s="1"/>
  <c r="AX16" s="1"/>
  <c r="E117"/>
  <c r="AV120"/>
  <c r="AW120" s="1"/>
  <c r="AX120" s="1"/>
  <c r="AV112"/>
  <c r="AW112" s="1"/>
  <c r="AX112" s="1"/>
  <c r="AV104"/>
  <c r="AW104" s="1"/>
  <c r="AX104" s="1"/>
  <c r="AV96"/>
  <c r="AW96" s="1"/>
  <c r="AX96" s="1"/>
  <c r="AV88"/>
  <c r="AW88" s="1"/>
  <c r="AX88" s="1"/>
  <c r="AV80"/>
  <c r="AW80" s="1"/>
  <c r="AX80" s="1"/>
  <c r="AV72"/>
  <c r="AW72" s="1"/>
  <c r="AX72" s="1"/>
  <c r="AV64"/>
  <c r="AV48"/>
  <c r="AW48" s="1"/>
  <c r="AX48" s="1"/>
  <c r="AV20"/>
  <c r="AW20" s="1"/>
  <c r="AX20" s="1"/>
  <c r="AV43"/>
  <c r="AP115"/>
  <c r="AQ115" s="1"/>
  <c r="E115"/>
  <c r="AP107"/>
  <c r="AQ107" s="1"/>
  <c r="AP99"/>
  <c r="AQ99" s="1"/>
  <c r="AP83"/>
  <c r="AQ83" s="1"/>
  <c r="AP75"/>
  <c r="AQ75" s="1"/>
  <c r="AP67"/>
  <c r="AQ67" s="1"/>
  <c r="AV23"/>
  <c r="AW23" s="1"/>
  <c r="AX23" s="1"/>
  <c r="AV19"/>
  <c r="AW19" s="1"/>
  <c r="AX19" s="1"/>
  <c r="E120"/>
  <c r="AN112"/>
  <c r="AN72"/>
  <c r="AP120"/>
  <c r="AQ120" s="1"/>
  <c r="AN119"/>
  <c r="AV117"/>
  <c r="AW117" s="1"/>
  <c r="AX117" s="1"/>
  <c r="AP112"/>
  <c r="AQ112" s="1"/>
  <c r="AN111"/>
  <c r="AV109"/>
  <c r="AW109" s="1"/>
  <c r="AX109" s="1"/>
  <c r="AP104"/>
  <c r="AQ104" s="1"/>
  <c r="AN103"/>
  <c r="AV101"/>
  <c r="AW101" s="1"/>
  <c r="AX101" s="1"/>
  <c r="AP96"/>
  <c r="AQ96" s="1"/>
  <c r="AN95"/>
  <c r="AV93"/>
  <c r="AN87"/>
  <c r="AV85"/>
  <c r="AW85" s="1"/>
  <c r="AX85" s="1"/>
  <c r="AP80"/>
  <c r="AQ80" s="1"/>
  <c r="AN79"/>
  <c r="AV77"/>
  <c r="AW77" s="1"/>
  <c r="AX77" s="1"/>
  <c r="AP72"/>
  <c r="AQ72" s="1"/>
  <c r="AN71"/>
  <c r="AV69"/>
  <c r="AW69" s="1"/>
  <c r="AX69" s="1"/>
  <c r="AV31"/>
  <c r="AW31" s="1"/>
  <c r="AX31" s="1"/>
  <c r="AV51"/>
  <c r="AV35"/>
  <c r="AV7"/>
  <c r="AW7" s="1"/>
  <c r="AX7" s="1"/>
  <c r="AN104"/>
  <c r="AN80"/>
  <c r="AV63"/>
  <c r="AV56"/>
  <c r="AV84"/>
  <c r="AW84" s="1"/>
  <c r="AX84" s="1"/>
  <c r="AV76"/>
  <c r="AW76" s="1"/>
  <c r="AX76" s="1"/>
  <c r="AV8"/>
  <c r="AW8" s="1"/>
  <c r="AX8" s="1"/>
  <c r="AV55"/>
  <c r="AV47"/>
  <c r="AV39"/>
  <c r="AV50"/>
  <c r="AN120"/>
  <c r="AN96"/>
  <c r="E112"/>
  <c r="AV116"/>
  <c r="AW116" s="1"/>
  <c r="AX116" s="1"/>
  <c r="AV108"/>
  <c r="AW108" s="1"/>
  <c r="AX108" s="1"/>
  <c r="AV100"/>
  <c r="AW100" s="1"/>
  <c r="AX100" s="1"/>
  <c r="AV92"/>
  <c r="AN117"/>
  <c r="AV115"/>
  <c r="AW115" s="1"/>
  <c r="AX115" s="1"/>
  <c r="AN109"/>
  <c r="AV107"/>
  <c r="AW107" s="1"/>
  <c r="AX107" s="1"/>
  <c r="AN101"/>
  <c r="AV99"/>
  <c r="AW99" s="1"/>
  <c r="AX99" s="1"/>
  <c r="AV91"/>
  <c r="AN85"/>
  <c r="AV83"/>
  <c r="AW83" s="1"/>
  <c r="AX83" s="1"/>
  <c r="AN77"/>
  <c r="AV75"/>
  <c r="AW75" s="1"/>
  <c r="AX75" s="1"/>
  <c r="AN69"/>
  <c r="AV67"/>
  <c r="AW67" s="1"/>
  <c r="AX67" s="1"/>
  <c r="AV62"/>
  <c r="AV12"/>
  <c r="AW12" s="1"/>
  <c r="AX12" s="1"/>
  <c r="AP49"/>
  <c r="AQ49" s="1"/>
  <c r="V44" l="1"/>
  <c r="T44"/>
  <c r="W44"/>
  <c r="AS106"/>
  <c r="AR74"/>
  <c r="AS66"/>
  <c r="AS114"/>
  <c r="AS98"/>
  <c r="AS100"/>
  <c r="AS108"/>
  <c r="AR86"/>
  <c r="AR70"/>
  <c r="AS94"/>
  <c r="AS68"/>
  <c r="AS110"/>
  <c r="AR78"/>
  <c r="AS118"/>
  <c r="AR102"/>
  <c r="AR120"/>
  <c r="AS120"/>
  <c r="AS83"/>
  <c r="AR83"/>
  <c r="AS115"/>
  <c r="AR115"/>
  <c r="AS71"/>
  <c r="AR71"/>
  <c r="AS103"/>
  <c r="AR103"/>
  <c r="AR104"/>
  <c r="AS104"/>
  <c r="AS49"/>
  <c r="AR49"/>
  <c r="AS75"/>
  <c r="AR75"/>
  <c r="AR72"/>
  <c r="AS72"/>
  <c r="AS95"/>
  <c r="AR95"/>
  <c r="AR80"/>
  <c r="AS80"/>
  <c r="AR96"/>
  <c r="AS96"/>
  <c r="AR112"/>
  <c r="AS112"/>
  <c r="AS67"/>
  <c r="AR67"/>
  <c r="AS99"/>
  <c r="AR99"/>
  <c r="AS87"/>
  <c r="AR87"/>
  <c r="AS119"/>
  <c r="AR119"/>
  <c r="AS107"/>
  <c r="AR107"/>
  <c r="AS79"/>
  <c r="AR79"/>
  <c r="AS111"/>
  <c r="AR111"/>
  <c r="BC1" l="1"/>
  <c r="AG2"/>
  <c r="O2"/>
  <c r="AT2"/>
  <c r="AF2"/>
  <c r="BB37"/>
  <c r="BB31"/>
  <c r="AC2"/>
  <c r="AD2"/>
  <c r="AE2"/>
  <c r="AA2"/>
  <c r="AB2"/>
  <c r="S2"/>
  <c r="X2"/>
  <c r="Y2"/>
  <c r="Z2"/>
  <c r="AP2"/>
  <c r="AQ2" s="1"/>
  <c r="AS2" s="1"/>
  <c r="N124"/>
  <c r="N123"/>
  <c r="N122"/>
  <c r="N121"/>
  <c r="N2"/>
  <c r="BC34" l="1"/>
  <c r="BC33"/>
  <c r="BC32"/>
  <c r="BC40"/>
  <c r="BC41"/>
  <c r="T69"/>
  <c r="AX3"/>
  <c r="O24"/>
  <c r="N24"/>
  <c r="O43"/>
  <c r="N43"/>
  <c r="O47"/>
  <c r="N47"/>
  <c r="BD1"/>
  <c r="BC39"/>
  <c r="AV2"/>
  <c r="AW2" s="1"/>
  <c r="AX2" s="1"/>
  <c r="BB35"/>
  <c r="AR2"/>
  <c r="AN2"/>
  <c r="BD34" l="1"/>
  <c r="BD33"/>
  <c r="BD32"/>
  <c r="BE1"/>
  <c r="BD40"/>
  <c r="BD41"/>
  <c r="U49"/>
  <c r="V45"/>
  <c r="W46"/>
  <c r="T71"/>
  <c r="T72"/>
  <c r="V49"/>
  <c r="U44"/>
  <c r="AW63"/>
  <c r="AX63" s="1"/>
  <c r="AW59"/>
  <c r="AX59" s="1"/>
  <c r="U45"/>
  <c r="W47"/>
  <c r="V46"/>
  <c r="R47"/>
  <c r="AJ47"/>
  <c r="AK47"/>
  <c r="AH47"/>
  <c r="AI47"/>
  <c r="AL47"/>
  <c r="AM47"/>
  <c r="AW58"/>
  <c r="AX58" s="1"/>
  <c r="AW56"/>
  <c r="AX56" s="1"/>
  <c r="AW57"/>
  <c r="AX57" s="1"/>
  <c r="W43"/>
  <c r="R43"/>
  <c r="AJ43"/>
  <c r="AW54"/>
  <c r="AX54" s="1"/>
  <c r="AW52"/>
  <c r="AX52" s="1"/>
  <c r="AW55"/>
  <c r="AX55" s="1"/>
  <c r="AW50"/>
  <c r="AX50" s="1"/>
  <c r="AW51"/>
  <c r="AX51" s="1"/>
  <c r="AW45"/>
  <c r="AX45" s="1"/>
  <c r="AW37"/>
  <c r="AX37" s="1"/>
  <c r="AW40"/>
  <c r="AX40" s="1"/>
  <c r="AW41"/>
  <c r="AX41" s="1"/>
  <c r="AW36"/>
  <c r="AX36" s="1"/>
  <c r="AW38"/>
  <c r="AX38" s="1"/>
  <c r="AW34"/>
  <c r="AX34" s="1"/>
  <c r="AW39"/>
  <c r="AX39" s="1"/>
  <c r="AW35"/>
  <c r="AX35" s="1"/>
  <c r="N29"/>
  <c r="O29"/>
  <c r="N44"/>
  <c r="O44"/>
  <c r="AW46"/>
  <c r="AX46" s="1"/>
  <c r="AW44"/>
  <c r="AX44" s="1"/>
  <c r="AW43"/>
  <c r="AX43" s="1"/>
  <c r="AW42"/>
  <c r="AX42" s="1"/>
  <c r="BD39"/>
  <c r="AW47"/>
  <c r="AX47" s="1"/>
  <c r="BB36"/>
  <c r="BE33" l="1"/>
  <c r="BE32"/>
  <c r="BE34"/>
  <c r="BE39"/>
  <c r="T68"/>
  <c r="AW60"/>
  <c r="AX60" s="1"/>
  <c r="AW61"/>
  <c r="AX61" s="1"/>
  <c r="AW65"/>
  <c r="AX65" s="1"/>
  <c r="AW62"/>
  <c r="AX62" s="1"/>
  <c r="AW64"/>
  <c r="AX64" s="1"/>
  <c r="BF1"/>
  <c r="BE40"/>
  <c r="BE41"/>
  <c r="AN8"/>
  <c r="AO8" s="1"/>
  <c r="AP8" s="1"/>
  <c r="BB9"/>
  <c r="BB10"/>
  <c r="AH44"/>
  <c r="AI44"/>
  <c r="R44"/>
  <c r="AM44"/>
  <c r="AJ44"/>
  <c r="AL44"/>
  <c r="AK44"/>
  <c r="AN3"/>
  <c r="AN4"/>
  <c r="AO4" s="1"/>
  <c r="BF33" l="1"/>
  <c r="BF34"/>
  <c r="BF32"/>
  <c r="AN7"/>
  <c r="AO7" s="1"/>
  <c r="AP7" s="1"/>
  <c r="AQ7" s="1"/>
  <c r="AN6"/>
  <c r="AO6" s="1"/>
  <c r="AP6" s="1"/>
  <c r="AQ6" s="1"/>
  <c r="AN5"/>
  <c r="AO5" s="1"/>
  <c r="AP5" s="1"/>
  <c r="AQ5" s="1"/>
  <c r="BF41"/>
  <c r="BF40"/>
  <c r="BG1"/>
  <c r="T74"/>
  <c r="T73"/>
  <c r="BF39"/>
  <c r="AO3"/>
  <c r="AQ8"/>
  <c r="AR8" s="1"/>
  <c r="AS8" s="1"/>
  <c r="AP4"/>
  <c r="AQ4" s="1"/>
  <c r="BG34" l="1"/>
  <c r="BG33"/>
  <c r="BG32"/>
  <c r="BG39"/>
  <c r="BG41"/>
  <c r="BG40"/>
  <c r="BH1"/>
  <c r="E8"/>
  <c r="T8" s="1"/>
  <c r="AY8"/>
  <c r="AP3"/>
  <c r="AQ3" s="1"/>
  <c r="AR3" s="1"/>
  <c r="AR5"/>
  <c r="AS5" s="1"/>
  <c r="AR4"/>
  <c r="AS4" s="1"/>
  <c r="AR7"/>
  <c r="AS7" s="1"/>
  <c r="AR6"/>
  <c r="AS6" s="1"/>
  <c r="AY6" s="1"/>
  <c r="E6" s="1"/>
  <c r="BH34" l="1"/>
  <c r="BH33"/>
  <c r="BH32"/>
  <c r="BH39"/>
  <c r="BH40"/>
  <c r="BH41"/>
  <c r="BI1"/>
  <c r="T6"/>
  <c r="V6"/>
  <c r="U6"/>
  <c r="AJ6"/>
  <c r="R6"/>
  <c r="W6"/>
  <c r="AY5"/>
  <c r="E5" s="1"/>
  <c r="T5" s="1"/>
  <c r="AY4"/>
  <c r="E4" s="1"/>
  <c r="AY7"/>
  <c r="E7" s="1"/>
  <c r="AJ8"/>
  <c r="R8"/>
  <c r="AS3"/>
  <c r="BI33" l="1"/>
  <c r="BI32"/>
  <c r="BI34"/>
  <c r="BI40"/>
  <c r="BI41"/>
  <c r="BI39"/>
  <c r="BJ1"/>
  <c r="T4"/>
  <c r="AJ4"/>
  <c r="R4"/>
  <c r="T7"/>
  <c r="AJ7"/>
  <c r="R7"/>
  <c r="AJ5"/>
  <c r="R5"/>
  <c r="AY3"/>
  <c r="E3" s="1"/>
  <c r="T3" s="1"/>
  <c r="BC37"/>
  <c r="BC31"/>
  <c r="BC35"/>
  <c r="BJ32" l="1"/>
  <c r="BJ34"/>
  <c r="BJ35" s="1"/>
  <c r="BJ33"/>
  <c r="BJ41"/>
  <c r="BJ40"/>
  <c r="BJ39"/>
  <c r="BJ31"/>
  <c r="BK1"/>
  <c r="BJ37"/>
  <c r="AN9"/>
  <c r="AO9" s="1"/>
  <c r="AN25"/>
  <c r="AO25" s="1"/>
  <c r="BC9"/>
  <c r="AI3"/>
  <c r="AM3"/>
  <c r="AG3"/>
  <c r="AL3"/>
  <c r="Y3"/>
  <c r="S3"/>
  <c r="AB3"/>
  <c r="AJ3"/>
  <c r="U3"/>
  <c r="V3"/>
  <c r="AH3"/>
  <c r="AD3"/>
  <c r="R3"/>
  <c r="AF3"/>
  <c r="Z3"/>
  <c r="X3"/>
  <c r="AK3"/>
  <c r="AC3"/>
  <c r="AA3"/>
  <c r="W3"/>
  <c r="AE3"/>
  <c r="AN17"/>
  <c r="AO17" s="1"/>
  <c r="AN11"/>
  <c r="AO11" s="1"/>
  <c r="AN12"/>
  <c r="AN13"/>
  <c r="AN14"/>
  <c r="BC36"/>
  <c r="BC10" s="1"/>
  <c r="BD31"/>
  <c r="BD35"/>
  <c r="BD37"/>
  <c r="AW93" l="1"/>
  <c r="AX93" s="1"/>
  <c r="BK34"/>
  <c r="BK33"/>
  <c r="BK32"/>
  <c r="AW91"/>
  <c r="AX91" s="1"/>
  <c r="AW92"/>
  <c r="AX92" s="1"/>
  <c r="AW89"/>
  <c r="AX89" s="1"/>
  <c r="AW90"/>
  <c r="AX90" s="1"/>
  <c r="BJ36"/>
  <c r="BJ10"/>
  <c r="BJ17"/>
  <c r="BJ16"/>
  <c r="BJ9"/>
  <c r="BJ14"/>
  <c r="BK39"/>
  <c r="BK41"/>
  <c r="BK40"/>
  <c r="AP25"/>
  <c r="AQ25" s="1"/>
  <c r="AR25" s="1"/>
  <c r="BD9"/>
  <c r="AN10"/>
  <c r="AO10" s="1"/>
  <c r="AP9"/>
  <c r="AQ9" s="1"/>
  <c r="AR9" s="1"/>
  <c r="AS9" s="1"/>
  <c r="AP14"/>
  <c r="AQ14" s="1"/>
  <c r="AR14" s="1"/>
  <c r="AS14" s="1"/>
  <c r="E14" s="1"/>
  <c r="T14" s="1"/>
  <c r="AP13"/>
  <c r="AQ13" s="1"/>
  <c r="AR13" s="1"/>
  <c r="AS13" s="1"/>
  <c r="AN15"/>
  <c r="AN30"/>
  <c r="AO30" s="1"/>
  <c r="AN20"/>
  <c r="AO20" s="1"/>
  <c r="AN18"/>
  <c r="AN19"/>
  <c r="AO19" s="1"/>
  <c r="AN22"/>
  <c r="AO22" s="1"/>
  <c r="AN16"/>
  <c r="AO16" s="1"/>
  <c r="AP11"/>
  <c r="AQ11" s="1"/>
  <c r="AP17"/>
  <c r="AQ17" s="1"/>
  <c r="AR17" s="1"/>
  <c r="AS17" s="1"/>
  <c r="AP12"/>
  <c r="AQ12" s="1"/>
  <c r="AN23"/>
  <c r="AO23" s="1"/>
  <c r="AN31"/>
  <c r="AO31" s="1"/>
  <c r="AN33"/>
  <c r="AO33" s="1"/>
  <c r="AN29"/>
  <c r="AO29" s="1"/>
  <c r="AN28"/>
  <c r="AO28" s="1"/>
  <c r="AN24"/>
  <c r="AO24" s="1"/>
  <c r="AN27"/>
  <c r="AN26"/>
  <c r="AO26" s="1"/>
  <c r="AN21"/>
  <c r="AO21" s="1"/>
  <c r="BD36"/>
  <c r="BD10" s="1"/>
  <c r="BE31"/>
  <c r="BE35"/>
  <c r="BE37"/>
  <c r="BE9" l="1"/>
  <c r="AS25"/>
  <c r="AN53"/>
  <c r="AO53" s="1"/>
  <c r="AN65"/>
  <c r="AO65" s="1"/>
  <c r="AO18"/>
  <c r="AY9"/>
  <c r="E9" s="1"/>
  <c r="AY17"/>
  <c r="E17" s="1"/>
  <c r="AN57"/>
  <c r="AO57" s="1"/>
  <c r="AN58"/>
  <c r="AO58" s="1"/>
  <c r="BE36"/>
  <c r="BE10" s="1"/>
  <c r="AJ14"/>
  <c r="R14"/>
  <c r="V14"/>
  <c r="W14"/>
  <c r="U14"/>
  <c r="AN45"/>
  <c r="AN48"/>
  <c r="AN54"/>
  <c r="AO54" s="1"/>
  <c r="AN50"/>
  <c r="AN52"/>
  <c r="AN55"/>
  <c r="AO55" s="1"/>
  <c r="AN51"/>
  <c r="AP15"/>
  <c r="AQ15" s="1"/>
  <c r="AR15" s="1"/>
  <c r="AS15" s="1"/>
  <c r="E15" s="1"/>
  <c r="T15" s="1"/>
  <c r="AP20"/>
  <c r="AQ20" s="1"/>
  <c r="AP30"/>
  <c r="AQ30" s="1"/>
  <c r="AM14"/>
  <c r="AH14"/>
  <c r="AI14"/>
  <c r="AK14"/>
  <c r="AL14"/>
  <c r="AP16"/>
  <c r="AQ16" s="1"/>
  <c r="AR16" s="1"/>
  <c r="AS16" s="1"/>
  <c r="AP19"/>
  <c r="AQ19" s="1"/>
  <c r="AR19" s="1"/>
  <c r="AS19" s="1"/>
  <c r="AN35"/>
  <c r="AO35" s="1"/>
  <c r="AN34"/>
  <c r="AO34" s="1"/>
  <c r="AN36"/>
  <c r="AO36" s="1"/>
  <c r="AN32"/>
  <c r="AO32" s="1"/>
  <c r="AP22"/>
  <c r="AQ22" s="1"/>
  <c r="AR12"/>
  <c r="AS12" s="1"/>
  <c r="AR11"/>
  <c r="AS11" s="1"/>
  <c r="AY11" s="1"/>
  <c r="E11" s="1"/>
  <c r="AP29"/>
  <c r="AQ29" s="1"/>
  <c r="AP28"/>
  <c r="AQ28" s="1"/>
  <c r="AP24"/>
  <c r="AQ24" s="1"/>
  <c r="AP27"/>
  <c r="AQ27" s="1"/>
  <c r="AP26"/>
  <c r="AQ26" s="1"/>
  <c r="AP21"/>
  <c r="AQ21" s="1"/>
  <c r="AP23"/>
  <c r="AQ23" s="1"/>
  <c r="AP31"/>
  <c r="AQ31" s="1"/>
  <c r="AN46"/>
  <c r="AN47"/>
  <c r="AP33"/>
  <c r="AQ33" s="1"/>
  <c r="BF37"/>
  <c r="AN56"/>
  <c r="AO56" s="1"/>
  <c r="BF31"/>
  <c r="BF35"/>
  <c r="T9" l="1"/>
  <c r="AK9"/>
  <c r="AP65"/>
  <c r="AQ65" s="1"/>
  <c r="W11"/>
  <c r="V11"/>
  <c r="R11"/>
  <c r="AJ11"/>
  <c r="T11"/>
  <c r="U11"/>
  <c r="AP53"/>
  <c r="AQ53" s="1"/>
  <c r="AR53" s="1"/>
  <c r="AS53" s="1"/>
  <c r="AY53" s="1"/>
  <c r="E53" s="1"/>
  <c r="BF10"/>
  <c r="BF14"/>
  <c r="BF9"/>
  <c r="AP18"/>
  <c r="AQ18" s="1"/>
  <c r="AR18" s="1"/>
  <c r="E16"/>
  <c r="T16" s="1"/>
  <c r="AY16"/>
  <c r="AL9"/>
  <c r="AE9"/>
  <c r="R9"/>
  <c r="AA9"/>
  <c r="T17"/>
  <c r="X17"/>
  <c r="AL17"/>
  <c r="R17"/>
  <c r="W17"/>
  <c r="AC9"/>
  <c r="X9"/>
  <c r="U9"/>
  <c r="AH9"/>
  <c r="AF9"/>
  <c r="AB9"/>
  <c r="AI9"/>
  <c r="AM9"/>
  <c r="Z9"/>
  <c r="V9"/>
  <c r="W9"/>
  <c r="S9"/>
  <c r="Y9"/>
  <c r="AD9"/>
  <c r="AG9"/>
  <c r="AJ9"/>
  <c r="AF17"/>
  <c r="AC17"/>
  <c r="U17"/>
  <c r="AE17"/>
  <c r="Z17"/>
  <c r="AK17"/>
  <c r="AB17"/>
  <c r="S17"/>
  <c r="AY19"/>
  <c r="E19" s="1"/>
  <c r="AA17"/>
  <c r="AM17"/>
  <c r="AD17"/>
  <c r="Y17"/>
  <c r="AH17"/>
  <c r="AG17"/>
  <c r="AI17"/>
  <c r="V17"/>
  <c r="AJ17"/>
  <c r="AP57"/>
  <c r="AQ57" s="1"/>
  <c r="AR57" s="1"/>
  <c r="AS57" s="1"/>
  <c r="AP58"/>
  <c r="AQ58" s="1"/>
  <c r="AR58" s="1"/>
  <c r="AS58" s="1"/>
  <c r="AP10"/>
  <c r="AQ10" s="1"/>
  <c r="AR10" s="1"/>
  <c r="AS10" s="1"/>
  <c r="AY10" s="1"/>
  <c r="E10" s="1"/>
  <c r="AN39"/>
  <c r="AO39" s="1"/>
  <c r="AN43"/>
  <c r="AN37"/>
  <c r="AN42"/>
  <c r="AO42" s="1"/>
  <c r="AN41"/>
  <c r="AO41" s="1"/>
  <c r="AN44"/>
  <c r="AN38"/>
  <c r="AO38" s="1"/>
  <c r="AN40"/>
  <c r="AO40" s="1"/>
  <c r="AP56"/>
  <c r="AQ56" s="1"/>
  <c r="AN63"/>
  <c r="AO63" s="1"/>
  <c r="AN64"/>
  <c r="AO64" s="1"/>
  <c r="AN61"/>
  <c r="AO61" s="1"/>
  <c r="AN62"/>
  <c r="AO62" s="1"/>
  <c r="AN59"/>
  <c r="AO59" s="1"/>
  <c r="AN60"/>
  <c r="AJ15"/>
  <c r="R15"/>
  <c r="AP48"/>
  <c r="AQ48" s="1"/>
  <c r="AR48" s="1"/>
  <c r="AS48" s="1"/>
  <c r="E48" s="1"/>
  <c r="T48" s="1"/>
  <c r="AP54"/>
  <c r="AQ54" s="1"/>
  <c r="AR54" s="1"/>
  <c r="AS54" s="1"/>
  <c r="AP45"/>
  <c r="AQ45" s="1"/>
  <c r="AR45" s="1"/>
  <c r="AS45" s="1"/>
  <c r="AP55"/>
  <c r="AQ55" s="1"/>
  <c r="AP50"/>
  <c r="AQ50" s="1"/>
  <c r="AP52"/>
  <c r="AQ52" s="1"/>
  <c r="AP51"/>
  <c r="AQ51" s="1"/>
  <c r="AR30"/>
  <c r="AS30" s="1"/>
  <c r="AY30" s="1"/>
  <c r="AR20"/>
  <c r="AS20" s="1"/>
  <c r="BF11"/>
  <c r="AI12"/>
  <c r="AK12"/>
  <c r="AH12"/>
  <c r="AL12"/>
  <c r="AM12"/>
  <c r="AL11"/>
  <c r="AH11"/>
  <c r="AK11"/>
  <c r="AM11"/>
  <c r="AI11"/>
  <c r="AP32"/>
  <c r="AQ32" s="1"/>
  <c r="AR32" s="1"/>
  <c r="AS32" s="1"/>
  <c r="AP36"/>
  <c r="AQ36" s="1"/>
  <c r="AP35"/>
  <c r="AQ35" s="1"/>
  <c r="AP34"/>
  <c r="AQ34" s="1"/>
  <c r="AR22"/>
  <c r="AS22" s="1"/>
  <c r="X11"/>
  <c r="AF11"/>
  <c r="AA11"/>
  <c r="AE11"/>
  <c r="AB11"/>
  <c r="S11"/>
  <c r="AD11"/>
  <c r="AC11"/>
  <c r="Z11"/>
  <c r="Y11"/>
  <c r="AG11"/>
  <c r="X12"/>
  <c r="AF12"/>
  <c r="AA12"/>
  <c r="AE12"/>
  <c r="Z12"/>
  <c r="S12"/>
  <c r="AD12"/>
  <c r="AC12"/>
  <c r="AB12"/>
  <c r="Y12"/>
  <c r="AG12"/>
  <c r="AP47"/>
  <c r="AQ47" s="1"/>
  <c r="AP46"/>
  <c r="AQ46" s="1"/>
  <c r="AR46" s="1"/>
  <c r="AS46" s="1"/>
  <c r="AR28"/>
  <c r="AS28" s="1"/>
  <c r="AY28" s="1"/>
  <c r="AR24"/>
  <c r="AS24" s="1"/>
  <c r="AR26"/>
  <c r="AS26" s="1"/>
  <c r="AR27"/>
  <c r="AS27" s="1"/>
  <c r="AR31"/>
  <c r="AS31" s="1"/>
  <c r="AR29"/>
  <c r="AS29" s="1"/>
  <c r="AY29" s="1"/>
  <c r="AR21"/>
  <c r="AS21" s="1"/>
  <c r="AY21" s="1"/>
  <c r="E21" s="1"/>
  <c r="AR33"/>
  <c r="AS33" s="1"/>
  <c r="AR23"/>
  <c r="AS23" s="1"/>
  <c r="AY23" s="1"/>
  <c r="E23" s="1"/>
  <c r="BF26"/>
  <c r="BF36"/>
  <c r="BG35"/>
  <c r="BG37"/>
  <c r="BG31"/>
  <c r="BG10" s="1"/>
  <c r="U23" l="1"/>
  <c r="T23"/>
  <c r="W23"/>
  <c r="V23"/>
  <c r="R23"/>
  <c r="AJ23"/>
  <c r="AR65"/>
  <c r="AS65" s="1"/>
  <c r="AY65" s="1"/>
  <c r="E65" s="1"/>
  <c r="AY24"/>
  <c r="E24" s="1"/>
  <c r="AY22"/>
  <c r="E22" s="1"/>
  <c r="T22" s="1"/>
  <c r="T21"/>
  <c r="W21"/>
  <c r="U21"/>
  <c r="V21"/>
  <c r="R21"/>
  <c r="AJ21"/>
  <c r="V10"/>
  <c r="R10"/>
  <c r="T10"/>
  <c r="U10"/>
  <c r="W10"/>
  <c r="AJ10"/>
  <c r="AM10"/>
  <c r="AA10"/>
  <c r="AF10"/>
  <c r="X10"/>
  <c r="AK10"/>
  <c r="AB10"/>
  <c r="AH10"/>
  <c r="S10"/>
  <c r="AL10"/>
  <c r="AC10"/>
  <c r="Z10"/>
  <c r="AG10"/>
  <c r="AD10"/>
  <c r="AI10"/>
  <c r="Y10"/>
  <c r="AE10"/>
  <c r="BG14"/>
  <c r="BG9"/>
  <c r="AS18"/>
  <c r="AY18" s="1"/>
  <c r="E18" s="1"/>
  <c r="AO60"/>
  <c r="AO37"/>
  <c r="AP37" s="1"/>
  <c r="AQ37" s="1"/>
  <c r="AR37" s="1"/>
  <c r="AS37" s="1"/>
  <c r="AJ16"/>
  <c r="R16"/>
  <c r="AJ53"/>
  <c r="W53"/>
  <c r="R53"/>
  <c r="V53"/>
  <c r="U53"/>
  <c r="T53"/>
  <c r="AM53"/>
  <c r="AC53"/>
  <c r="Z53"/>
  <c r="AG53"/>
  <c r="AL53"/>
  <c r="AB53"/>
  <c r="AA53"/>
  <c r="AH53"/>
  <c r="Y53"/>
  <c r="AI53"/>
  <c r="X53"/>
  <c r="AF53"/>
  <c r="AK53"/>
  <c r="S53"/>
  <c r="AE53"/>
  <c r="AD53"/>
  <c r="AJ19"/>
  <c r="U19"/>
  <c r="AI19"/>
  <c r="S19"/>
  <c r="X19"/>
  <c r="AY54"/>
  <c r="E54" s="1"/>
  <c r="T54" s="1"/>
  <c r="AY33"/>
  <c r="AY32"/>
  <c r="AF19"/>
  <c r="AD19"/>
  <c r="AK19"/>
  <c r="T19"/>
  <c r="AE19"/>
  <c r="AB19"/>
  <c r="R19"/>
  <c r="Z19"/>
  <c r="AL19"/>
  <c r="V19"/>
  <c r="AY58"/>
  <c r="AC19"/>
  <c r="AH19"/>
  <c r="W19"/>
  <c r="AY20"/>
  <c r="E20" s="1"/>
  <c r="AY57"/>
  <c r="E57" s="1"/>
  <c r="AY26"/>
  <c r="E26" s="1"/>
  <c r="AY31"/>
  <c r="AA19"/>
  <c r="Y19"/>
  <c r="AG19"/>
  <c r="AM19"/>
  <c r="E27"/>
  <c r="T27" s="1"/>
  <c r="E30"/>
  <c r="AP39"/>
  <c r="AQ39" s="1"/>
  <c r="AR39" s="1"/>
  <c r="AS39" s="1"/>
  <c r="AY39" s="1"/>
  <c r="E39" s="1"/>
  <c r="AP41"/>
  <c r="AQ41" s="1"/>
  <c r="AR41" s="1"/>
  <c r="AS41" s="1"/>
  <c r="AY41" s="1"/>
  <c r="E41" s="1"/>
  <c r="AP42"/>
  <c r="AQ42" s="1"/>
  <c r="AR42" s="1"/>
  <c r="AS42" s="1"/>
  <c r="AY42" s="1"/>
  <c r="E42" s="1"/>
  <c r="AP43"/>
  <c r="AQ43" s="1"/>
  <c r="AR43" s="1"/>
  <c r="AP38"/>
  <c r="AQ38" s="1"/>
  <c r="AR38" s="1"/>
  <c r="AS38" s="1"/>
  <c r="AP40"/>
  <c r="AQ40" s="1"/>
  <c r="AR40" s="1"/>
  <c r="AS40" s="1"/>
  <c r="AY40" s="1"/>
  <c r="E40" s="1"/>
  <c r="AP61"/>
  <c r="AQ61" s="1"/>
  <c r="AR61" s="1"/>
  <c r="AS61" s="1"/>
  <c r="AP63"/>
  <c r="AQ63" s="1"/>
  <c r="AR63" s="1"/>
  <c r="AS63" s="1"/>
  <c r="AY63" s="1"/>
  <c r="E63" s="1"/>
  <c r="AP64"/>
  <c r="AQ64" s="1"/>
  <c r="AR64" s="1"/>
  <c r="AS64" s="1"/>
  <c r="AY64" s="1"/>
  <c r="E64" s="1"/>
  <c r="AR56"/>
  <c r="AS56" s="1"/>
  <c r="AY56" s="1"/>
  <c r="AP62"/>
  <c r="AQ62" s="1"/>
  <c r="AP59"/>
  <c r="AQ59" s="1"/>
  <c r="AR59" s="1"/>
  <c r="AJ48"/>
  <c r="R48"/>
  <c r="V48"/>
  <c r="W48"/>
  <c r="U48"/>
  <c r="AM48"/>
  <c r="S48"/>
  <c r="AD48"/>
  <c r="AC48"/>
  <c r="AB48"/>
  <c r="AH48"/>
  <c r="AA48"/>
  <c r="AI48"/>
  <c r="Z48"/>
  <c r="AE48"/>
  <c r="Y48"/>
  <c r="AG48"/>
  <c r="AK48"/>
  <c r="X48"/>
  <c r="AF48"/>
  <c r="AL48"/>
  <c r="AR51"/>
  <c r="AS51" s="1"/>
  <c r="E51" s="1"/>
  <c r="T51" s="1"/>
  <c r="AR55"/>
  <c r="AS55" s="1"/>
  <c r="AR50"/>
  <c r="AS50" s="1"/>
  <c r="AR52"/>
  <c r="AS52" s="1"/>
  <c r="E52" s="1"/>
  <c r="T52" s="1"/>
  <c r="AA45"/>
  <c r="AL45"/>
  <c r="AG45"/>
  <c r="AK45"/>
  <c r="Z45"/>
  <c r="Y45"/>
  <c r="AM45"/>
  <c r="X45"/>
  <c r="AF45"/>
  <c r="AE45"/>
  <c r="S45"/>
  <c r="AD45"/>
  <c r="AH45"/>
  <c r="AC45"/>
  <c r="AI45"/>
  <c r="AB45"/>
  <c r="BG17"/>
  <c r="BG16"/>
  <c r="BG11"/>
  <c r="AR35"/>
  <c r="AS35" s="1"/>
  <c r="AY35" s="1"/>
  <c r="E35" s="1"/>
  <c r="AR36"/>
  <c r="AS36" s="1"/>
  <c r="AR34"/>
  <c r="AS34" s="1"/>
  <c r="AR47"/>
  <c r="AS47" s="1"/>
  <c r="BG22"/>
  <c r="BG23"/>
  <c r="BG21"/>
  <c r="BG24"/>
  <c r="BG29"/>
  <c r="BG26"/>
  <c r="BG28"/>
  <c r="BG25"/>
  <c r="BG27"/>
  <c r="BG36"/>
  <c r="BG19"/>
  <c r="BG13"/>
  <c r="BG15"/>
  <c r="BG20"/>
  <c r="BG18"/>
  <c r="BH31"/>
  <c r="BH37"/>
  <c r="BH35"/>
  <c r="AN93" l="1"/>
  <c r="AO93" s="1"/>
  <c r="AN88"/>
  <c r="AO88" s="1"/>
  <c r="AN91"/>
  <c r="AO91" s="1"/>
  <c r="AN92"/>
  <c r="AO92" s="1"/>
  <c r="AN89"/>
  <c r="AO89" s="1"/>
  <c r="AN90"/>
  <c r="AO90" s="1"/>
  <c r="V65"/>
  <c r="T65"/>
  <c r="W65"/>
  <c r="U65"/>
  <c r="AL65"/>
  <c r="AA65"/>
  <c r="S65"/>
  <c r="Z65"/>
  <c r="AF65"/>
  <c r="AB65"/>
  <c r="Y65"/>
  <c r="AG65"/>
  <c r="X65"/>
  <c r="AE65"/>
  <c r="AD65"/>
  <c r="AI65"/>
  <c r="AC65"/>
  <c r="AK65"/>
  <c r="R65"/>
  <c r="AM65"/>
  <c r="AJ65"/>
  <c r="AH65"/>
  <c r="U42"/>
  <c r="AJ42"/>
  <c r="W42"/>
  <c r="R42"/>
  <c r="T42"/>
  <c r="V42"/>
  <c r="T24"/>
  <c r="R24"/>
  <c r="AJ24"/>
  <c r="S64"/>
  <c r="AB64"/>
  <c r="AK64"/>
  <c r="AJ64"/>
  <c r="AE64"/>
  <c r="X64"/>
  <c r="AH64"/>
  <c r="Y64"/>
  <c r="Z64"/>
  <c r="U64"/>
  <c r="AM64"/>
  <c r="AA64"/>
  <c r="AG64"/>
  <c r="W64"/>
  <c r="AC64"/>
  <c r="V64"/>
  <c r="AD64"/>
  <c r="AF64"/>
  <c r="AI64"/>
  <c r="T64"/>
  <c r="R64"/>
  <c r="AL64"/>
  <c r="T40"/>
  <c r="R40"/>
  <c r="AJ40"/>
  <c r="Z63"/>
  <c r="AD63"/>
  <c r="AH63"/>
  <c r="T63"/>
  <c r="AF63"/>
  <c r="AL63"/>
  <c r="AK63"/>
  <c r="AG63"/>
  <c r="R63"/>
  <c r="AE63"/>
  <c r="AC63"/>
  <c r="AM63"/>
  <c r="AB63"/>
  <c r="AA63"/>
  <c r="V63"/>
  <c r="AI63"/>
  <c r="X63"/>
  <c r="Y63"/>
  <c r="U63"/>
  <c r="S63"/>
  <c r="W63"/>
  <c r="AJ63"/>
  <c r="T39"/>
  <c r="R39"/>
  <c r="AJ39"/>
  <c r="T41"/>
  <c r="AJ41"/>
  <c r="R41"/>
  <c r="T35"/>
  <c r="W35"/>
  <c r="U35"/>
  <c r="AJ35"/>
  <c r="V35"/>
  <c r="R35"/>
  <c r="AD22"/>
  <c r="AL22"/>
  <c r="AC22"/>
  <c r="AI22"/>
  <c r="AJ22"/>
  <c r="AG22"/>
  <c r="U22"/>
  <c r="R22"/>
  <c r="Y22"/>
  <c r="AF22"/>
  <c r="AK22"/>
  <c r="Z22"/>
  <c r="V22"/>
  <c r="AB22"/>
  <c r="AM22"/>
  <c r="AA22"/>
  <c r="X22"/>
  <c r="AH22"/>
  <c r="W22"/>
  <c r="AE22"/>
  <c r="S22"/>
  <c r="AP60"/>
  <c r="AQ60" s="1"/>
  <c r="AR60" s="1"/>
  <c r="AS60" s="1"/>
  <c r="AY60" s="1"/>
  <c r="E31"/>
  <c r="S31" s="1"/>
  <c r="R20"/>
  <c r="AY55"/>
  <c r="AE20"/>
  <c r="T26"/>
  <c r="U26"/>
  <c r="AI20"/>
  <c r="AA20"/>
  <c r="W20"/>
  <c r="AM20"/>
  <c r="AJ20"/>
  <c r="X20"/>
  <c r="S20"/>
  <c r="V20"/>
  <c r="AB20"/>
  <c r="Z20"/>
  <c r="AF20"/>
  <c r="AD20"/>
  <c r="U20"/>
  <c r="AI57"/>
  <c r="W57"/>
  <c r="AL57"/>
  <c r="AA57"/>
  <c r="AK57"/>
  <c r="T57"/>
  <c r="AJ57"/>
  <c r="S57"/>
  <c r="U57"/>
  <c r="AE57"/>
  <c r="Z57"/>
  <c r="AB57"/>
  <c r="Y20"/>
  <c r="AK20"/>
  <c r="X54"/>
  <c r="AG20"/>
  <c r="AB54"/>
  <c r="AC20"/>
  <c r="AH20"/>
  <c r="AL20"/>
  <c r="V18"/>
  <c r="AK18"/>
  <c r="AC18"/>
  <c r="X18"/>
  <c r="U18"/>
  <c r="AI18"/>
  <c r="S18"/>
  <c r="Z18"/>
  <c r="AA18"/>
  <c r="T18"/>
  <c r="AH18"/>
  <c r="Y18"/>
  <c r="R18"/>
  <c r="AM18"/>
  <c r="AB18"/>
  <c r="AJ18"/>
  <c r="AD18"/>
  <c r="AF18"/>
  <c r="AL18"/>
  <c r="AE18"/>
  <c r="AG18"/>
  <c r="W18"/>
  <c r="AH54"/>
  <c r="AF54"/>
  <c r="V54"/>
  <c r="R26"/>
  <c r="AA54"/>
  <c r="AL54"/>
  <c r="U54"/>
  <c r="W54"/>
  <c r="AD57"/>
  <c r="AG57"/>
  <c r="V57"/>
  <c r="AJ26"/>
  <c r="T20"/>
  <c r="AY34"/>
  <c r="E34" s="1"/>
  <c r="AY38"/>
  <c r="E38" s="1"/>
  <c r="AI54"/>
  <c r="Z54"/>
  <c r="R54"/>
  <c r="S54"/>
  <c r="Y54"/>
  <c r="AM57"/>
  <c r="Y57"/>
  <c r="AH57"/>
  <c r="V26"/>
  <c r="AY37"/>
  <c r="E37" s="1"/>
  <c r="AD54"/>
  <c r="AG54"/>
  <c r="R57"/>
  <c r="X57"/>
  <c r="AC57"/>
  <c r="W26"/>
  <c r="AY61"/>
  <c r="E61" s="1"/>
  <c r="AY36"/>
  <c r="E36" s="1"/>
  <c r="R36" s="1"/>
  <c r="AE54"/>
  <c r="AJ54"/>
  <c r="AM54"/>
  <c r="AC54"/>
  <c r="AK54"/>
  <c r="AF57"/>
  <c r="U30"/>
  <c r="AG30"/>
  <c r="S30"/>
  <c r="AA30"/>
  <c r="R30"/>
  <c r="AL30"/>
  <c r="AM30"/>
  <c r="AP44"/>
  <c r="AQ44" s="1"/>
  <c r="AR44" s="1"/>
  <c r="AS44" s="1"/>
  <c r="AB30"/>
  <c r="AH30"/>
  <c r="AE30"/>
  <c r="AJ27"/>
  <c r="Z30"/>
  <c r="AD30"/>
  <c r="AJ30"/>
  <c r="T30"/>
  <c r="V30"/>
  <c r="AK30"/>
  <c r="AC30"/>
  <c r="AF30"/>
  <c r="W30"/>
  <c r="X30"/>
  <c r="Y30"/>
  <c r="AI30"/>
  <c r="R27"/>
  <c r="AS43"/>
  <c r="AR62"/>
  <c r="AS62" s="1"/>
  <c r="AY62" s="1"/>
  <c r="E62" s="1"/>
  <c r="AS59"/>
  <c r="AY59" s="1"/>
  <c r="AJ51"/>
  <c r="R51"/>
  <c r="AJ52"/>
  <c r="R52"/>
  <c r="W39"/>
  <c r="U39"/>
  <c r="V24"/>
  <c r="W24"/>
  <c r="V8"/>
  <c r="W8"/>
  <c r="V7"/>
  <c r="W7"/>
  <c r="V15"/>
  <c r="W15"/>
  <c r="V4"/>
  <c r="W4"/>
  <c r="V5"/>
  <c r="W5"/>
  <c r="V16"/>
  <c r="W16"/>
  <c r="V52"/>
  <c r="W52"/>
  <c r="V40"/>
  <c r="W40"/>
  <c r="V51"/>
  <c r="W51"/>
  <c r="U8"/>
  <c r="U15"/>
  <c r="U24"/>
  <c r="U7"/>
  <c r="U4"/>
  <c r="U5"/>
  <c r="U16"/>
  <c r="U52"/>
  <c r="U40"/>
  <c r="U51"/>
  <c r="AK51"/>
  <c r="AC51"/>
  <c r="AA51"/>
  <c r="AL51"/>
  <c r="AB51"/>
  <c r="AM51"/>
  <c r="Z51"/>
  <c r="Y51"/>
  <c r="AG51"/>
  <c r="AD51"/>
  <c r="AH51"/>
  <c r="X51"/>
  <c r="AF51"/>
  <c r="AI51"/>
  <c r="AE51"/>
  <c r="S51"/>
  <c r="AM52"/>
  <c r="AC52"/>
  <c r="AB52"/>
  <c r="AA52"/>
  <c r="AH52"/>
  <c r="Z52"/>
  <c r="AI52"/>
  <c r="Y52"/>
  <c r="AG52"/>
  <c r="AL52"/>
  <c r="AD52"/>
  <c r="X52"/>
  <c r="AF52"/>
  <c r="AK52"/>
  <c r="AE52"/>
  <c r="S52"/>
  <c r="AL42"/>
  <c r="AK42"/>
  <c r="AM42"/>
  <c r="AH42"/>
  <c r="AI42"/>
  <c r="AH43"/>
  <c r="AI43"/>
  <c r="AM43"/>
  <c r="AK43"/>
  <c r="AL43"/>
  <c r="AL46"/>
  <c r="AM46"/>
  <c r="AK46"/>
  <c r="AH46"/>
  <c r="AI46"/>
  <c r="AL7"/>
  <c r="AM7"/>
  <c r="AH7"/>
  <c r="AI7"/>
  <c r="AK7"/>
  <c r="AL8"/>
  <c r="AM8"/>
  <c r="AH8"/>
  <c r="AI8"/>
  <c r="AK8"/>
  <c r="AL13"/>
  <c r="AM13"/>
  <c r="AH13"/>
  <c r="AI13"/>
  <c r="AK13"/>
  <c r="AH40"/>
  <c r="AI40"/>
  <c r="AK40"/>
  <c r="AL40"/>
  <c r="AM40"/>
  <c r="AH15"/>
  <c r="AM15"/>
  <c r="AI15"/>
  <c r="AK15"/>
  <c r="AL15"/>
  <c r="AL6"/>
  <c r="AK6"/>
  <c r="AH6"/>
  <c r="AI6"/>
  <c r="AM6"/>
  <c r="AH26"/>
  <c r="AK26"/>
  <c r="AL26"/>
  <c r="AM26"/>
  <c r="AI26"/>
  <c r="AH16"/>
  <c r="AI16"/>
  <c r="AK16"/>
  <c r="AL16"/>
  <c r="AM16"/>
  <c r="AH24"/>
  <c r="AM24"/>
  <c r="AI24"/>
  <c r="AK24"/>
  <c r="AL24"/>
  <c r="AL23"/>
  <c r="AH23"/>
  <c r="AI23"/>
  <c r="AM23"/>
  <c r="AK23"/>
  <c r="AH5"/>
  <c r="AK5"/>
  <c r="AM5"/>
  <c r="AI5"/>
  <c r="AL5"/>
  <c r="AL35"/>
  <c r="AI35"/>
  <c r="AM35"/>
  <c r="AH35"/>
  <c r="AK35"/>
  <c r="AH21"/>
  <c r="AI21"/>
  <c r="AL21"/>
  <c r="AM21"/>
  <c r="AK21"/>
  <c r="AK39"/>
  <c r="AH4"/>
  <c r="AK4"/>
  <c r="AM4"/>
  <c r="AL4"/>
  <c r="AI4"/>
  <c r="Y4"/>
  <c r="AA35"/>
  <c r="AE35"/>
  <c r="Z35"/>
  <c r="Y35"/>
  <c r="AG35"/>
  <c r="X35"/>
  <c r="AF35"/>
  <c r="AB35"/>
  <c r="S35"/>
  <c r="AD35"/>
  <c r="AC35"/>
  <c r="Z39"/>
  <c r="Y39"/>
  <c r="AA14"/>
  <c r="Z14"/>
  <c r="Y14"/>
  <c r="AG14"/>
  <c r="AE14"/>
  <c r="AF14"/>
  <c r="AB14"/>
  <c r="AD14"/>
  <c r="AC14"/>
  <c r="X14"/>
  <c r="S14"/>
  <c r="AA26"/>
  <c r="Z26"/>
  <c r="Y26"/>
  <c r="AG26"/>
  <c r="AE26"/>
  <c r="AC26"/>
  <c r="AD26"/>
  <c r="AF26"/>
  <c r="AB26"/>
  <c r="X26"/>
  <c r="S26"/>
  <c r="AE4"/>
  <c r="S4"/>
  <c r="AD4"/>
  <c r="AC4"/>
  <c r="AA4"/>
  <c r="X4"/>
  <c r="AF4"/>
  <c r="AG4"/>
  <c r="AB4"/>
  <c r="Z4"/>
  <c r="AE16"/>
  <c r="S16"/>
  <c r="AD16"/>
  <c r="AC16"/>
  <c r="AA16"/>
  <c r="AB16"/>
  <c r="X16"/>
  <c r="Z16"/>
  <c r="Y16"/>
  <c r="AG16"/>
  <c r="AF16"/>
  <c r="AE24"/>
  <c r="S24"/>
  <c r="AD24"/>
  <c r="AC24"/>
  <c r="AA24"/>
  <c r="AF24"/>
  <c r="AB24"/>
  <c r="AG24"/>
  <c r="Z24"/>
  <c r="Y24"/>
  <c r="X24"/>
  <c r="AE44"/>
  <c r="S44"/>
  <c r="AD44"/>
  <c r="AC44"/>
  <c r="AA44"/>
  <c r="X44"/>
  <c r="AG44"/>
  <c r="AF44"/>
  <c r="AB44"/>
  <c r="Z44"/>
  <c r="Y44"/>
  <c r="Y47"/>
  <c r="AG47"/>
  <c r="X47"/>
  <c r="AF47"/>
  <c r="AE47"/>
  <c r="AC47"/>
  <c r="AD47"/>
  <c r="AB47"/>
  <c r="AA47"/>
  <c r="Z47"/>
  <c r="S47"/>
  <c r="AC13"/>
  <c r="AB13"/>
  <c r="AA13"/>
  <c r="Y13"/>
  <c r="AG13"/>
  <c r="X13"/>
  <c r="S13"/>
  <c r="AF13"/>
  <c r="AE13"/>
  <c r="AD13"/>
  <c r="Z13"/>
  <c r="AA42"/>
  <c r="Z42"/>
  <c r="Y42"/>
  <c r="AG42"/>
  <c r="AE42"/>
  <c r="AC42"/>
  <c r="S42"/>
  <c r="AB42"/>
  <c r="X42"/>
  <c r="AF42"/>
  <c r="AD42"/>
  <c r="AE8"/>
  <c r="S8"/>
  <c r="AD8"/>
  <c r="AC8"/>
  <c r="AA8"/>
  <c r="Z8"/>
  <c r="AG8"/>
  <c r="AB8"/>
  <c r="AF8"/>
  <c r="Y8"/>
  <c r="X8"/>
  <c r="AE40"/>
  <c r="S40"/>
  <c r="AD40"/>
  <c r="AC40"/>
  <c r="AA40"/>
  <c r="AB40"/>
  <c r="X40"/>
  <c r="Z40"/>
  <c r="Y40"/>
  <c r="AG40"/>
  <c r="AF40"/>
  <c r="Y23"/>
  <c r="AG23"/>
  <c r="X23"/>
  <c r="AF23"/>
  <c r="AE23"/>
  <c r="AC23"/>
  <c r="Z23"/>
  <c r="S23"/>
  <c r="AD23"/>
  <c r="AB23"/>
  <c r="AA23"/>
  <c r="AA46"/>
  <c r="Z46"/>
  <c r="Y46"/>
  <c r="AG46"/>
  <c r="AE46"/>
  <c r="S46"/>
  <c r="AF46"/>
  <c r="AD46"/>
  <c r="AC46"/>
  <c r="AB46"/>
  <c r="X46"/>
  <c r="Y7"/>
  <c r="AG7"/>
  <c r="X7"/>
  <c r="AF7"/>
  <c r="AE7"/>
  <c r="AC7"/>
  <c r="S7"/>
  <c r="AD7"/>
  <c r="AB7"/>
  <c r="AA7"/>
  <c r="Z7"/>
  <c r="Y43"/>
  <c r="AG43"/>
  <c r="X43"/>
  <c r="AF43"/>
  <c r="AE43"/>
  <c r="AC43"/>
  <c r="AA43"/>
  <c r="Z43"/>
  <c r="S43"/>
  <c r="AD43"/>
  <c r="AB43"/>
  <c r="AC21"/>
  <c r="AB21"/>
  <c r="AA21"/>
  <c r="Y21"/>
  <c r="AG21"/>
  <c r="AF21"/>
  <c r="AD21"/>
  <c r="AE21"/>
  <c r="Z21"/>
  <c r="X21"/>
  <c r="S21"/>
  <c r="Y15"/>
  <c r="AG15"/>
  <c r="X15"/>
  <c r="AF15"/>
  <c r="AE15"/>
  <c r="AC15"/>
  <c r="Z15"/>
  <c r="AD15"/>
  <c r="AA15"/>
  <c r="AB15"/>
  <c r="S15"/>
  <c r="AA6"/>
  <c r="Z6"/>
  <c r="Y6"/>
  <c r="AG6"/>
  <c r="AE6"/>
  <c r="X6"/>
  <c r="AF6"/>
  <c r="S6"/>
  <c r="AD6"/>
  <c r="AC6"/>
  <c r="AB6"/>
  <c r="AC5"/>
  <c r="AB5"/>
  <c r="AA5"/>
  <c r="Y5"/>
  <c r="AG5"/>
  <c r="AE5"/>
  <c r="AD5"/>
  <c r="X5"/>
  <c r="Z5"/>
  <c r="S5"/>
  <c r="AF5"/>
  <c r="BH36"/>
  <c r="BI35"/>
  <c r="BI37"/>
  <c r="BI31"/>
  <c r="BI10" s="1"/>
  <c r="AP88" l="1"/>
  <c r="AQ88" s="1"/>
  <c r="AR88" s="1"/>
  <c r="AP93"/>
  <c r="AQ93" s="1"/>
  <c r="AP92"/>
  <c r="AQ92" s="1"/>
  <c r="AR92" s="1"/>
  <c r="AP90"/>
  <c r="AQ90" s="1"/>
  <c r="AR90" s="1"/>
  <c r="AP91"/>
  <c r="AQ91" s="1"/>
  <c r="AR91" s="1"/>
  <c r="AP89"/>
  <c r="AQ89" s="1"/>
  <c r="T62"/>
  <c r="AI62"/>
  <c r="AA62"/>
  <c r="S62"/>
  <c r="AL62"/>
  <c r="AB62"/>
  <c r="R62"/>
  <c r="AH62"/>
  <c r="AG62"/>
  <c r="AD62"/>
  <c r="Y62"/>
  <c r="V62"/>
  <c r="AC62"/>
  <c r="AF62"/>
  <c r="U62"/>
  <c r="Z62"/>
  <c r="X62"/>
  <c r="AJ62"/>
  <c r="AK62"/>
  <c r="AM62"/>
  <c r="AE62"/>
  <c r="W62"/>
  <c r="BI14"/>
  <c r="BI9"/>
  <c r="AD31"/>
  <c r="AB31"/>
  <c r="AE31"/>
  <c r="U31"/>
  <c r="AH31"/>
  <c r="X31"/>
  <c r="AJ31"/>
  <c r="AC31"/>
  <c r="W31"/>
  <c r="AL31"/>
  <c r="AI31"/>
  <c r="Y31"/>
  <c r="R31"/>
  <c r="AM31"/>
  <c r="Z31"/>
  <c r="AF31"/>
  <c r="AA31"/>
  <c r="AG31"/>
  <c r="V31"/>
  <c r="T31"/>
  <c r="AK31"/>
  <c r="Y61"/>
  <c r="AG61"/>
  <c r="Z61"/>
  <c r="AI38"/>
  <c r="AE38"/>
  <c r="Y38"/>
  <c r="AL38"/>
  <c r="AK38"/>
  <c r="AI34"/>
  <c r="AM34"/>
  <c r="AA34"/>
  <c r="AE34"/>
  <c r="AH34"/>
  <c r="W34"/>
  <c r="V34"/>
  <c r="S38"/>
  <c r="AH38"/>
  <c r="T38"/>
  <c r="S36"/>
  <c r="R61"/>
  <c r="X34"/>
  <c r="AE61"/>
  <c r="S34"/>
  <c r="AK61"/>
  <c r="AI61"/>
  <c r="X61"/>
  <c r="AB34"/>
  <c r="AJ34"/>
  <c r="AL61"/>
  <c r="AD34"/>
  <c r="V36"/>
  <c r="V61"/>
  <c r="T61"/>
  <c r="R34"/>
  <c r="AG38"/>
  <c r="AA36"/>
  <c r="U34"/>
  <c r="AH61"/>
  <c r="AJ36"/>
  <c r="R37"/>
  <c r="AA37"/>
  <c r="T37"/>
  <c r="AJ37"/>
  <c r="T36"/>
  <c r="AB38"/>
  <c r="AF34"/>
  <c r="AD36"/>
  <c r="AM38"/>
  <c r="U38"/>
  <c r="W36"/>
  <c r="T34"/>
  <c r="W61"/>
  <c r="U61"/>
  <c r="AB61"/>
  <c r="AJ38"/>
  <c r="R38"/>
  <c r="AC38"/>
  <c r="AC34"/>
  <c r="Z34"/>
  <c r="AK34"/>
  <c r="W38"/>
  <c r="AA61"/>
  <c r="AF61"/>
  <c r="AD38"/>
  <c r="AA38"/>
  <c r="X38"/>
  <c r="Y34"/>
  <c r="AL34"/>
  <c r="AD61"/>
  <c r="AC61"/>
  <c r="AJ61"/>
  <c r="V38"/>
  <c r="Z38"/>
  <c r="AF38"/>
  <c r="AG34"/>
  <c r="AC36"/>
  <c r="S61"/>
  <c r="AM61"/>
  <c r="S39"/>
  <c r="AH37"/>
  <c r="AM37"/>
  <c r="Y36"/>
  <c r="AI36"/>
  <c r="U36"/>
  <c r="AH36"/>
  <c r="AL36"/>
  <c r="AF36"/>
  <c r="AK36"/>
  <c r="Z36"/>
  <c r="X36"/>
  <c r="AG36"/>
  <c r="AE36"/>
  <c r="AB36"/>
  <c r="AM36"/>
  <c r="AE39"/>
  <c r="AI39"/>
  <c r="AF37"/>
  <c r="Z37"/>
  <c r="U37"/>
  <c r="W37"/>
  <c r="AK37"/>
  <c r="AG37"/>
  <c r="AD39"/>
  <c r="AD37"/>
  <c r="Y37"/>
  <c r="V37"/>
  <c r="S37"/>
  <c r="AB39"/>
  <c r="X39"/>
  <c r="AL39"/>
  <c r="AL37"/>
  <c r="AE37"/>
  <c r="AC39"/>
  <c r="AF39"/>
  <c r="AH39"/>
  <c r="AC37"/>
  <c r="AI37"/>
  <c r="V39"/>
  <c r="AA39"/>
  <c r="AG39"/>
  <c r="AM39"/>
  <c r="AB37"/>
  <c r="X37"/>
  <c r="BB14"/>
  <c r="BI17"/>
  <c r="BI16"/>
  <c r="BB16"/>
  <c r="BB17"/>
  <c r="BI11"/>
  <c r="BI22"/>
  <c r="BI23"/>
  <c r="BI21"/>
  <c r="BI24"/>
  <c r="BI26"/>
  <c r="BI28"/>
  <c r="BI25"/>
  <c r="BI27"/>
  <c r="BI29"/>
  <c r="BJ19"/>
  <c r="BJ13"/>
  <c r="BJ25"/>
  <c r="BJ21"/>
  <c r="BJ11"/>
  <c r="BI36"/>
  <c r="BI20"/>
  <c r="BI15"/>
  <c r="BI18"/>
  <c r="BI19"/>
  <c r="BI13"/>
  <c r="AS88" l="1"/>
  <c r="AY88" s="1"/>
  <c r="E88" s="1"/>
  <c r="AC88" s="1"/>
  <c r="AR93"/>
  <c r="AS93" s="1"/>
  <c r="AY93" s="1"/>
  <c r="E93" s="1"/>
  <c r="V93" s="1"/>
  <c r="AS90"/>
  <c r="AY90" s="1"/>
  <c r="E90" s="1"/>
  <c r="V90" s="1"/>
  <c r="AS92"/>
  <c r="AY92" s="1"/>
  <c r="E92" s="1"/>
  <c r="AF92" s="1"/>
  <c r="AS91"/>
  <c r="AY91" s="1"/>
  <c r="E91" s="1"/>
  <c r="S91" s="1"/>
  <c r="AR89"/>
  <c r="AS89" s="1"/>
  <c r="AY89" s="1"/>
  <c r="E89" s="1"/>
  <c r="BJ26"/>
  <c r="BJ29"/>
  <c r="BJ28"/>
  <c r="BJ23"/>
  <c r="BJ22"/>
  <c r="BJ27"/>
  <c r="BJ15"/>
  <c r="BJ24"/>
  <c r="BJ18"/>
  <c r="BJ20"/>
  <c r="BB23"/>
  <c r="BB11"/>
  <c r="BB22"/>
  <c r="BB21"/>
  <c r="BB24"/>
  <c r="BB29"/>
  <c r="BB27"/>
  <c r="BB26"/>
  <c r="BB28"/>
  <c r="BB25"/>
  <c r="BB19"/>
  <c r="BB20"/>
  <c r="BB18"/>
  <c r="BB15"/>
  <c r="BB13"/>
  <c r="C5"/>
  <c r="BK31"/>
  <c r="BK10" s="1"/>
  <c r="BK37"/>
  <c r="BK35"/>
  <c r="C6"/>
  <c r="AB88" l="1"/>
  <c r="U88"/>
  <c r="Z88"/>
  <c r="AH88"/>
  <c r="AK88"/>
  <c r="AE88"/>
  <c r="AM88"/>
  <c r="AG88"/>
  <c r="W88"/>
  <c r="T88"/>
  <c r="R88"/>
  <c r="AD88"/>
  <c r="AA88"/>
  <c r="S88"/>
  <c r="AJ88"/>
  <c r="Y88"/>
  <c r="X88"/>
  <c r="AF88"/>
  <c r="AI88"/>
  <c r="V88"/>
  <c r="AL88"/>
  <c r="AC90"/>
  <c r="U90"/>
  <c r="AA90"/>
  <c r="X90"/>
  <c r="AL90"/>
  <c r="AI90"/>
  <c r="T90"/>
  <c r="X92"/>
  <c r="T92"/>
  <c r="S90"/>
  <c r="AI92"/>
  <c r="Z89"/>
  <c r="T89"/>
  <c r="R89"/>
  <c r="X89"/>
  <c r="AM89"/>
  <c r="AE89"/>
  <c r="W90"/>
  <c r="R90"/>
  <c r="AH90"/>
  <c r="AK90"/>
  <c r="Y90"/>
  <c r="AD90"/>
  <c r="AG90"/>
  <c r="AL91"/>
  <c r="AJ90"/>
  <c r="AF91"/>
  <c r="AF90"/>
  <c r="AB90"/>
  <c r="R91"/>
  <c r="Z93"/>
  <c r="Z90"/>
  <c r="AG93"/>
  <c r="AE90"/>
  <c r="AM90"/>
  <c r="AC93"/>
  <c r="T93"/>
  <c r="U93"/>
  <c r="AA93"/>
  <c r="AL89"/>
  <c r="AJ91"/>
  <c r="AD93"/>
  <c r="AL93"/>
  <c r="R93"/>
  <c r="AB93"/>
  <c r="Y93"/>
  <c r="V89"/>
  <c r="AE93"/>
  <c r="AI93"/>
  <c r="S93"/>
  <c r="W93"/>
  <c r="AK93"/>
  <c r="Y89"/>
  <c r="AJ93"/>
  <c r="AH93"/>
  <c r="AF93"/>
  <c r="AH89"/>
  <c r="V91"/>
  <c r="X93"/>
  <c r="AM93"/>
  <c r="T91"/>
  <c r="AA89"/>
  <c r="AJ89"/>
  <c r="Z91"/>
  <c r="S89"/>
  <c r="AB89"/>
  <c r="AH91"/>
  <c r="AK91"/>
  <c r="AM91"/>
  <c r="AK89"/>
  <c r="AG89"/>
  <c r="U89"/>
  <c r="AI91"/>
  <c r="W91"/>
  <c r="AC91"/>
  <c r="AD89"/>
  <c r="U91"/>
  <c r="AF89"/>
  <c r="AC89"/>
  <c r="W89"/>
  <c r="X91"/>
  <c r="AB91"/>
  <c r="AE91"/>
  <c r="AA91"/>
  <c r="AI89"/>
  <c r="AG91"/>
  <c r="AD91"/>
  <c r="Y91"/>
  <c r="R92"/>
  <c r="AE92"/>
  <c r="V92"/>
  <c r="AG92"/>
  <c r="AA92"/>
  <c r="AK92"/>
  <c r="AC92"/>
  <c r="Y92"/>
  <c r="U92"/>
  <c r="AJ92"/>
  <c r="W92"/>
  <c r="Z92"/>
  <c r="AD92"/>
  <c r="S92"/>
  <c r="AH92"/>
  <c r="AM92"/>
  <c r="AL92"/>
  <c r="AB92"/>
  <c r="BK9"/>
  <c r="BK16"/>
  <c r="BK14"/>
  <c r="BK17"/>
  <c r="BK11"/>
  <c r="BK22"/>
  <c r="BK23"/>
  <c r="BK21"/>
  <c r="BK26"/>
  <c r="BK28"/>
  <c r="BK25"/>
  <c r="BK27"/>
  <c r="BK24"/>
  <c r="BK29"/>
  <c r="BK36"/>
  <c r="BK15"/>
  <c r="BK20"/>
  <c r="BK13"/>
  <c r="BK19"/>
  <c r="BK18"/>
  <c r="BH22" l="1"/>
  <c r="BH20"/>
  <c r="BH25"/>
  <c r="BH19"/>
  <c r="BH14"/>
  <c r="BH21"/>
  <c r="BH23"/>
  <c r="BH26"/>
  <c r="BH16"/>
  <c r="BH18"/>
  <c r="BH27"/>
  <c r="BH29"/>
  <c r="BH17"/>
  <c r="BH15"/>
  <c r="BH28"/>
  <c r="BH24"/>
  <c r="V27"/>
  <c r="W27"/>
  <c r="U27"/>
  <c r="AF27"/>
  <c r="AI27"/>
  <c r="X27"/>
  <c r="AA27"/>
  <c r="Z27"/>
  <c r="AM27"/>
  <c r="AC27"/>
  <c r="AG27"/>
  <c r="AB27"/>
  <c r="AD27"/>
  <c r="AL27"/>
  <c r="AE27"/>
  <c r="AK27"/>
  <c r="Y27"/>
  <c r="S27"/>
  <c r="AH27"/>
  <c r="V41" l="1"/>
  <c r="BF16" s="1"/>
  <c r="W41"/>
  <c r="BF17" s="1"/>
  <c r="U41"/>
  <c r="AH41"/>
  <c r="BF24" s="1"/>
  <c r="AE41"/>
  <c r="AK41"/>
  <c r="BF27" s="1"/>
  <c r="Z41"/>
  <c r="BF20" s="1"/>
  <c r="AC41"/>
  <c r="AG41"/>
  <c r="BF23" s="1"/>
  <c r="AI41"/>
  <c r="BF25" s="1"/>
  <c r="AM41"/>
  <c r="S41"/>
  <c r="BF13" s="1"/>
  <c r="AF41"/>
  <c r="X41"/>
  <c r="BF18" s="1"/>
  <c r="AA41"/>
  <c r="BF21" s="1"/>
  <c r="AL41"/>
  <c r="BF28" s="1"/>
  <c r="Y41"/>
  <c r="BF19" s="1"/>
  <c r="AD41"/>
  <c r="AB41"/>
  <c r="BF22" s="1"/>
  <c r="BF29" l="1"/>
  <c r="BF15"/>
  <c r="E29"/>
  <c r="Y29" s="1"/>
  <c r="E28"/>
  <c r="AK28" s="1"/>
  <c r="AC29" l="1"/>
  <c r="AG29"/>
  <c r="AL29"/>
  <c r="AM28"/>
  <c r="R29"/>
  <c r="AB29"/>
  <c r="U29"/>
  <c r="AE29"/>
  <c r="T29"/>
  <c r="S28"/>
  <c r="T28"/>
  <c r="AF28"/>
  <c r="AB28"/>
  <c r="S29"/>
  <c r="W29"/>
  <c r="AI29"/>
  <c r="V28"/>
  <c r="R28"/>
  <c r="W28"/>
  <c r="AD28"/>
  <c r="V29"/>
  <c r="X29"/>
  <c r="AF29"/>
  <c r="AE28"/>
  <c r="AM29"/>
  <c r="AJ29"/>
  <c r="AD29"/>
  <c r="U28"/>
  <c r="AA28"/>
  <c r="AJ28"/>
  <c r="AI28"/>
  <c r="AG28"/>
  <c r="X28"/>
  <c r="AC28"/>
  <c r="AH29"/>
  <c r="AA29"/>
  <c r="Z29"/>
  <c r="Y28"/>
  <c r="AL28"/>
  <c r="Z28"/>
  <c r="AH28"/>
  <c r="AK29"/>
  <c r="E50" l="1"/>
  <c r="AA50" s="1"/>
  <c r="AJ50" l="1"/>
  <c r="U50"/>
  <c r="W50"/>
  <c r="AK50"/>
  <c r="AM50"/>
  <c r="AC50"/>
  <c r="R50"/>
  <c r="AL50"/>
  <c r="AG50"/>
  <c r="AI50"/>
  <c r="AB50"/>
  <c r="Y50"/>
  <c r="AH50"/>
  <c r="AD50"/>
  <c r="T50"/>
  <c r="AF50"/>
  <c r="Z50"/>
  <c r="X50"/>
  <c r="V50"/>
  <c r="AE50"/>
  <c r="S50"/>
  <c r="E56"/>
  <c r="S56" s="1"/>
  <c r="X56" l="1"/>
  <c r="AL56"/>
  <c r="AA56"/>
  <c r="AH56"/>
  <c r="V56"/>
  <c r="AF56"/>
  <c r="AJ56"/>
  <c r="AD56"/>
  <c r="AE56"/>
  <c r="R56"/>
  <c r="AM56"/>
  <c r="W56"/>
  <c r="AI56"/>
  <c r="T56"/>
  <c r="AG56"/>
  <c r="Y56"/>
  <c r="U56"/>
  <c r="AK56"/>
  <c r="AC56"/>
  <c r="Z56"/>
  <c r="AB56"/>
  <c r="E33"/>
  <c r="Z33" s="1"/>
  <c r="E32"/>
  <c r="T32" s="1"/>
  <c r="AI33" l="1"/>
  <c r="AA33"/>
  <c r="AL33"/>
  <c r="AK33"/>
  <c r="V33"/>
  <c r="AH32"/>
  <c r="X33"/>
  <c r="AC33"/>
  <c r="W33"/>
  <c r="U33"/>
  <c r="AM32"/>
  <c r="AG33"/>
  <c r="R32"/>
  <c r="AB33"/>
  <c r="R33"/>
  <c r="AG32"/>
  <c r="AH33"/>
  <c r="Y33"/>
  <c r="Y32"/>
  <c r="AF32"/>
  <c r="AE32"/>
  <c r="AL32"/>
  <c r="AC32"/>
  <c r="AA32"/>
  <c r="AD32"/>
  <c r="AM33"/>
  <c r="S33"/>
  <c r="V32"/>
  <c r="W32"/>
  <c r="X32"/>
  <c r="AB32"/>
  <c r="AK32"/>
  <c r="T33"/>
  <c r="AF33"/>
  <c r="AD33"/>
  <c r="AI32"/>
  <c r="U32"/>
  <c r="AJ32"/>
  <c r="Z32"/>
  <c r="S32"/>
  <c r="AJ33"/>
  <c r="AE33"/>
  <c r="BD29" l="1"/>
  <c r="BD24"/>
  <c r="BD23"/>
  <c r="BD11"/>
  <c r="BD13"/>
  <c r="BD19"/>
  <c r="BD14"/>
  <c r="BD25"/>
  <c r="BD17"/>
  <c r="BD27"/>
  <c r="BD16"/>
  <c r="BD15"/>
  <c r="BD28"/>
  <c r="BD26"/>
  <c r="BD18"/>
  <c r="BD20"/>
  <c r="BD22"/>
  <c r="BD21"/>
  <c r="AB55" l="1"/>
  <c r="S55"/>
  <c r="R55"/>
  <c r="X55"/>
  <c r="AM55"/>
  <c r="V55"/>
  <c r="AG55"/>
  <c r="Y55"/>
  <c r="AK55"/>
  <c r="AI55"/>
  <c r="U55"/>
  <c r="AE55"/>
  <c r="AA55"/>
  <c r="AH55"/>
  <c r="AF55"/>
  <c r="AD55"/>
  <c r="AC55"/>
  <c r="W55"/>
  <c r="Z55"/>
  <c r="T55"/>
  <c r="AJ55"/>
  <c r="E55" l="1"/>
  <c r="AL55" s="1"/>
  <c r="E58"/>
  <c r="AH58" l="1"/>
  <c r="AC58"/>
  <c r="S58"/>
  <c r="Y58"/>
  <c r="AJ58"/>
  <c r="AG58"/>
  <c r="X58"/>
  <c r="AB58"/>
  <c r="R58"/>
  <c r="AE58"/>
  <c r="T58"/>
  <c r="AF58"/>
  <c r="AL58"/>
  <c r="AI58"/>
  <c r="V58"/>
  <c r="U58"/>
  <c r="AA58"/>
  <c r="Z58"/>
  <c r="AD58"/>
  <c r="AM58"/>
  <c r="W58"/>
  <c r="AK58"/>
  <c r="AE59" l="1"/>
  <c r="AA59"/>
  <c r="AG59"/>
  <c r="R59"/>
  <c r="Z59"/>
  <c r="AH59"/>
  <c r="AJ59"/>
  <c r="AF59"/>
  <c r="AB59"/>
  <c r="AC59"/>
  <c r="AL59"/>
  <c r="W59"/>
  <c r="AK59"/>
  <c r="U59"/>
  <c r="X59"/>
  <c r="S59"/>
  <c r="AD59"/>
  <c r="V59"/>
  <c r="AM59"/>
  <c r="T59"/>
  <c r="AI59"/>
  <c r="Y59"/>
  <c r="E59" l="1"/>
  <c r="AY25"/>
  <c r="E25" s="1"/>
  <c r="V25" l="1"/>
  <c r="AD25"/>
  <c r="AL25"/>
  <c r="S25"/>
  <c r="U25"/>
  <c r="AC25"/>
  <c r="AK25"/>
  <c r="T25"/>
  <c r="AB25"/>
  <c r="AA25"/>
  <c r="R25"/>
  <c r="BC11" s="1"/>
  <c r="Y25"/>
  <c r="AG25"/>
  <c r="X25"/>
  <c r="AF25"/>
  <c r="AH25"/>
  <c r="W25"/>
  <c r="AE25"/>
  <c r="AM25"/>
  <c r="C56" s="1"/>
  <c r="L60" s="1"/>
  <c r="AJ25"/>
  <c r="AI25"/>
  <c r="Z25"/>
  <c r="BC28" l="1"/>
  <c r="BC16"/>
  <c r="BC29"/>
  <c r="BC13"/>
  <c r="BC25"/>
  <c r="BC23"/>
  <c r="BC15"/>
  <c r="BC17"/>
  <c r="BC26"/>
  <c r="BC20"/>
  <c r="BC18"/>
  <c r="BC27"/>
  <c r="BC22"/>
  <c r="BC21"/>
  <c r="BC19"/>
  <c r="BC24"/>
  <c r="BC14"/>
  <c r="E60"/>
  <c r="AC60" s="1"/>
  <c r="S60" l="1"/>
  <c r="BE13" s="1"/>
  <c r="BL13" s="1"/>
  <c r="AG60"/>
  <c r="BE23" s="1"/>
  <c r="BL23" s="1"/>
  <c r="AH60"/>
  <c r="C20" s="1"/>
  <c r="T60"/>
  <c r="C9" s="1"/>
  <c r="AL60"/>
  <c r="C25" s="1"/>
  <c r="Y60"/>
  <c r="C73" s="1"/>
  <c r="V60"/>
  <c r="BE16" s="1"/>
  <c r="BL16" s="1"/>
  <c r="AM60"/>
  <c r="AD60"/>
  <c r="C59" s="1"/>
  <c r="X60"/>
  <c r="AA60"/>
  <c r="AK60"/>
  <c r="BE27" s="1"/>
  <c r="BL27" s="1"/>
  <c r="C58"/>
  <c r="C28"/>
  <c r="W60"/>
  <c r="AJ60"/>
  <c r="AF60"/>
  <c r="AI60"/>
  <c r="Z60"/>
  <c r="C74" s="1"/>
  <c r="AE60"/>
  <c r="AB60"/>
  <c r="R60"/>
  <c r="BE11" s="1"/>
  <c r="C7" s="1"/>
  <c r="U60"/>
  <c r="C16" l="1"/>
  <c r="C70" s="1"/>
  <c r="C46" s="1"/>
  <c r="C75"/>
  <c r="C63"/>
  <c r="C39" s="1"/>
  <c r="BE18"/>
  <c r="BL18" s="1"/>
  <c r="C72"/>
  <c r="C62" s="1"/>
  <c r="C8"/>
  <c r="C29"/>
  <c r="C18"/>
  <c r="BE28"/>
  <c r="BL28" s="1"/>
  <c r="BE24"/>
  <c r="BL24" s="1"/>
  <c r="BE14"/>
  <c r="BL14" s="1"/>
  <c r="BE19"/>
  <c r="BL19" s="1"/>
  <c r="C14"/>
  <c r="C11"/>
  <c r="C13"/>
  <c r="C24"/>
  <c r="C55"/>
  <c r="BE29"/>
  <c r="BL29" s="1"/>
  <c r="C26"/>
  <c r="BE21"/>
  <c r="BL21" s="1"/>
  <c r="BE25"/>
  <c r="BL25" s="1"/>
  <c r="C21"/>
  <c r="BE20"/>
  <c r="BL20" s="1"/>
  <c r="C15"/>
  <c r="C30"/>
  <c r="C60"/>
  <c r="BE17"/>
  <c r="BL17" s="1"/>
  <c r="C12"/>
  <c r="C22"/>
  <c r="BE26"/>
  <c r="BL26" s="1"/>
  <c r="BE22"/>
  <c r="BL22" s="1"/>
  <c r="C17"/>
  <c r="C32"/>
  <c r="C57"/>
  <c r="C10"/>
  <c r="BE15"/>
  <c r="BL15" s="1"/>
  <c r="C65" l="1"/>
  <c r="C41" s="1"/>
  <c r="C64"/>
  <c r="C40" s="1"/>
  <c r="C69"/>
  <c r="C45" s="1"/>
  <c r="C68"/>
  <c r="C44" s="1"/>
  <c r="C67"/>
  <c r="C43" s="1"/>
  <c r="C38"/>
</calcChain>
</file>

<file path=xl/comments1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charset val="1"/>
          </rPr>
          <t>Did not look into TAC to verify this</t>
        </r>
      </text>
    </comment>
    <comment ref="BB68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<sst xmlns="http://schemas.openxmlformats.org/spreadsheetml/2006/main" count="309" uniqueCount="213">
  <si>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</si>
  <si>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</si>
  <si>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</si>
  <si>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</si>
  <si>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</si>
  <si>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</si>
  <si>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</si>
  <si>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</si>
  <si>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</si>
  <si>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</si>
  <si>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</si>
  <si>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</si>
  <si>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</si>
  <si>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</si>
  <si>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</si>
  <si>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</si>
  <si>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</si>
  <si>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</si>
  <si>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</si>
  <si>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</si>
  <si>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</si>
  <si>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</si>
  <si>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</si>
  <si>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</si>
  <si>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</si>
  <si>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</si>
  <si>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</si>
  <si>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</si>
  <si>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</si>
  <si>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</si>
  <si>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</si>
  <si>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</si>
  <si>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</si>
  <si>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</si>
  <si>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</si>
  <si>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</si>
  <si>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</si>
  <si>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</si>
  <si>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</si>
  <si>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</si>
  <si>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</si>
  <si>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</si>
  <si>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</si>
  <si>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</si>
  <si>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</si>
  <si>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</si>
  <si>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</si>
  <si>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</si>
  <si>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</si>
  <si>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</si>
  <si>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</si>
  <si>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</si>
  <si>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</si>
  <si>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</si>
  <si>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</si>
  <si>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</si>
  <si>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</si>
  <si>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</si>
  <si>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</si>
  <si>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</si>
  <si>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</si>
  <si>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</si>
  <si>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</si>
  <si>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</si>
  <si>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</si>
  <si>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</si>
  <si>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</si>
  <si>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Agriculture Module</t>
  </si>
  <si>
    <t>Number of Kerbitats</t>
  </si>
  <si>
    <t>Oxygen</t>
  </si>
  <si>
    <t>Food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</si>
  <si>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</si>
  <si>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</si>
  <si>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</si>
  <si>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</si>
  <si>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</si>
  <si>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</si>
  <si>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</si>
  <si>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</si>
  <si>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</si>
  <si>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</si>
  <si>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</si>
  <si>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</si>
  <si>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</si>
  <si>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</si>
  <si>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</si>
  <si>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</si>
  <si>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</si>
  <si>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</si>
  <si>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</si>
  <si>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</si>
  <si>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</si>
  <si>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</si>
  <si>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</si>
  <si>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</si>
  <si>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</si>
  <si>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</si>
  <si>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</si>
  <si>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</si>
  <si>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</si>
  <si>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</si>
  <si>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</si>
  <si>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</si>
  <si>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</si>
  <si>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</si>
  <si>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</si>
  <si>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</si>
  <si>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</si>
  <si>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</si>
  <si>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</si>
  <si>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</si>
  <si>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</si>
  <si>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</si>
  <si>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</si>
  <si>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</si>
  <si>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</si>
  <si>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</si>
  <si>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</si>
  <si>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</si>
  <si>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</si>
  <si>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</si>
  <si>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</si>
  <si>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</si>
  <si>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</si>
  <si>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</si>
  <si>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</si>
  <si>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</si>
  <si>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</si>
  <si>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</si>
  <si>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</si>
  <si>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</si>
  <si>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</si>
  <si>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</si>
  <si>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</si>
  <si>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</si>
  <si>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</si>
  <si>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</si>
  <si>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</si>
  <si>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</si>
  <si>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</si>
  <si>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</si>
  <si>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</si>
  <si>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</si>
  <si>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</si>
  <si>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</si>
  <si>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</si>
  <si>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</si>
  <si>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</si>
  <si>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</si>
  <si>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</si>
  <si>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</si>
  <si>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</si>
  <si>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</si>
  <si>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</si>
  <si>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</si>
  <si>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</si>
  <si>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</si>
  <si>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</si>
  <si>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</si>
  <si>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</si>
  <si>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</si>
  <si>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</si>
  <si>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</si>
  <si>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</si>
  <si>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</si>
  <si>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</si>
  <si>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</si>
  <si>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</si>
  <si>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</si>
  <si>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</si>
  <si>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</si>
  <si>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</si>
  <si>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</si>
  <si>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</si>
  <si>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</si>
  <si>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</si>
  <si>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Karboelectric Generator</t>
  </si>
  <si>
    <t>Usage in units per Kerbin-Day</t>
  </si>
  <si>
    <t>Energy from other Parts in units per sec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</si>
  <si>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</si>
  <si>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</si>
  <si>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</si>
  <si>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Logistics Hub</t>
  </si>
  <si>
    <t>Fuel Converter</t>
  </si>
  <si>
    <t>Monopropellant Converter</t>
  </si>
  <si>
    <t>Flexotube Docking Port</t>
  </si>
  <si>
    <t>Wheels</t>
  </si>
  <si>
    <t>Habitation Module</t>
  </si>
  <si>
    <t>PunchCards per Module</t>
  </si>
  <si>
    <t>Base 5 contains the logistics hub that can dock with all other bases</t>
  </si>
  <si>
    <t>Kerbal 0.10</t>
  </si>
  <si>
    <t>Kerbal 0.9</t>
  </si>
  <si>
    <t>OKS Aeroponics Purify</t>
  </si>
  <si>
    <t>OKS Aeroponics Greenhouse</t>
  </si>
  <si>
    <t>OKS Aeroponics Air Filter</t>
  </si>
  <si>
    <t>MKS Kerbitat Composter</t>
  </si>
  <si>
    <t>MKS Kerbitat Habitat</t>
  </si>
  <si>
    <t>OKS Kerbitat Composter</t>
  </si>
  <si>
    <t>OKS Kerbitat Habitat</t>
  </si>
  <si>
    <t>MKS Aeroponics Purify</t>
  </si>
  <si>
    <t>MKS Aeroponics Greenhouse</t>
  </si>
  <si>
    <t>MKS Aeroponics Air Filter</t>
  </si>
  <si>
    <t>OKS Agricultural Module</t>
  </si>
  <si>
    <t>Needed MKS Waste Water Efficiency</t>
  </si>
  <si>
    <t>Needed OKS Waste Water Efficiency</t>
  </si>
  <si>
    <t>OKS Habitation Ring</t>
  </si>
  <si>
    <t>OKS Aeroponics Air Filter (not needed)</t>
  </si>
  <si>
    <t>OKS Kerbitat Komposter</t>
  </si>
  <si>
    <t>Conversion Mass-Balance</t>
  </si>
  <si>
    <t>Base 2 is the powerhorse for Assembly. It can punch out a single 415 Tank in a bit over 6 hours. It requires Karbonite for Energygeneration and Products from Base 1</t>
  </si>
  <si>
    <r>
      <t xml:space="preserve">USI Kolonization System V0.20.8 &amp; TAC LS v0.9.x
Base Planning Spreadsheet
</t>
    </r>
    <r>
      <rPr>
        <b/>
        <u/>
        <sz val="16"/>
        <color rgb="FFFF0000"/>
        <rFont val="Calibri"/>
        <family val="2"/>
      </rPr>
      <t>ONLY CHANGE THE BLUE CELLS</t>
    </r>
  </si>
  <si>
    <t>Is Primary</t>
  </si>
  <si>
    <t>Need more room for basedescriptions? Extend Columns E-AZ further down.</t>
  </si>
</sst>
</file>

<file path=xl/styles.xml><?xml version="1.0" encoding="utf-8"?>
<styleSheet xmlns="http://schemas.openxmlformats.org/spreadsheetml/2006/main">
  <numFmts count="8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  <numFmt numFmtId="171" formatCode="0.0000000"/>
  </numFmts>
  <fonts count="8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u/>
      <sz val="16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0" fontId="0" fillId="0" borderId="2" xfId="0" applyFill="1" applyBorder="1" applyAlignment="1">
      <alignment textRotation="90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5" fillId="0" borderId="0" xfId="0" applyFont="1"/>
    <xf numFmtId="168" fontId="0" fillId="6" borderId="0" xfId="0" applyNumberFormat="1" applyFill="1"/>
    <xf numFmtId="2" fontId="0" fillId="0" borderId="0" xfId="0" applyNumberFormat="1" applyFill="1"/>
    <xf numFmtId="10" fontId="0" fillId="4" borderId="0" xfId="1" applyNumberFormat="1" applyFont="1" applyFill="1" applyAlignment="1">
      <alignment horizontal="right"/>
    </xf>
    <xf numFmtId="10" fontId="0" fillId="0" borderId="0" xfId="1" applyNumberFormat="1" applyFont="1" applyFill="1" applyAlignment="1">
      <alignment horizontal="right"/>
    </xf>
    <xf numFmtId="17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0" fontId="0" fillId="5" borderId="2" xfId="0" applyFill="1" applyBorder="1"/>
    <xf numFmtId="164" fontId="0" fillId="5" borderId="0" xfId="1" applyNumberFormat="1" applyFont="1" applyFill="1"/>
    <xf numFmtId="170" fontId="0" fillId="5" borderId="0" xfId="1" applyNumberFormat="1" applyFont="1" applyFill="1"/>
    <xf numFmtId="10" fontId="0" fillId="5" borderId="0" xfId="1" applyNumberFormat="1" applyFont="1" applyFill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3">
    <cellStyle name="cf1" xfId="2"/>
    <cellStyle name="Prozent" xfId="1" builtinId="5" customBuiltin="1"/>
    <cellStyle name="Standard" xfId="0" builtinId="0" customBuiltin="1"/>
  </cellStyles>
  <dxfs count="58"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8696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2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E8" sqref="BE8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3" bestFit="1" customWidth="1"/>
    <col min="8" max="9" width="4.7109375" style="35" bestFit="1" customWidth="1"/>
    <col min="10" max="10" width="3.7109375" style="34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0" width="5.28515625" hidden="1" customWidth="1"/>
    <col min="21" max="21" width="9.5703125" hidden="1" customWidth="1"/>
    <col min="22" max="25" width="5.28515625" hidden="1" customWidth="1"/>
    <col min="26" max="26" width="7.28515625" hidden="1" customWidth="1"/>
    <col min="27" max="27" width="5.28515625" hidden="1" customWidth="1"/>
    <col min="28" max="28" width="8.42578125" hidden="1" customWidth="1"/>
    <col min="29" max="39" width="9" hidden="1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customWidth="1"/>
    <col min="83" max="91" width="12.85546875" customWidth="1"/>
    <col min="92" max="92" width="15.7109375" customWidth="1"/>
    <col min="93" max="118" width="11.42578125" customWidth="1"/>
  </cols>
  <sheetData>
    <row r="1" spans="2:122" ht="153" customHeight="1">
      <c r="B1" s="43" t="s">
        <v>210</v>
      </c>
      <c r="C1" s="43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211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188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208</v>
      </c>
      <c r="CP1" s="12"/>
      <c r="CQ1" s="12" t="s">
        <v>177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33" si="2">IF(P2="","",IF(AND(G2&gt;=200,G2&lt;300),100%,MIN(L2,AY2)))</f>
        <v/>
      </c>
      <c r="F2" s="19"/>
      <c r="G2" s="36"/>
      <c r="H2" s="37"/>
      <c r="I2" s="37"/>
      <c r="J2" s="38"/>
      <c r="K2" s="19"/>
      <c r="L2" s="39"/>
      <c r="M2" s="19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33" si="6">IF($G2="","",IF(AND(G2&gt;=200,G2&lt;300),1,$J2)*LOOKUP($G2,$BO:$BO,BQ:BQ)*$E2+IF(M2="",IF(O2="",0,O2*LOOKUP(100,BO:BO,BQ:BQ)),0))</f>
        <v/>
      </c>
      <c r="S2" s="10" t="str">
        <f t="shared" ref="S2:S33" si="7">IF($G2="","",$J2*LOOKUP($G2,$BO:$BO,BR:BR)*$E2)</f>
        <v/>
      </c>
      <c r="T2" s="10" t="str">
        <f t="shared" ref="T2:T33" si="8">IF($G2="","",IF(AND(G2&gt;=200,G2&lt;300),1,$J2)*LOOKUP($G2,$BO:$BO,BS:BS)*$E2+IF($G2=200,INDEX($BA:$BK,MATCH("Karbonite",$BA:$BA,0),MATCH($K2,$BA$1:$BK$1,0)),0))</f>
        <v/>
      </c>
      <c r="U2" s="10" t="str">
        <f t="shared" ref="U2:U33" si="9">IF($G2="","",$J2*LOOKUP($G2,$BO:$BO,BT:BT)*$E2+IF($G2=201,INDEX($BA:$BK,MATCH("Ore",$BA:$BA,0),MATCH($K2,$BA$1:$BK$1,0)),0))</f>
        <v/>
      </c>
      <c r="V2" s="10" t="str">
        <f t="shared" ref="V2:V33" si="10">IF($G2="","",$J2*LOOKUP($G2,$BO:$BO,BU:BU)*$E2+IF($G2=202,INDEX($BA:$BK,MATCH("Minerals",$BA:$BA,0),MATCH($K2,$BA$1:$BK$1,0)),0))</f>
        <v/>
      </c>
      <c r="W2" s="10" t="str">
        <f t="shared" ref="W2:W33" si="11">IF($G2="","",$J2*LOOKUP($G2,$BO:$BO,BV:BV)*$E2+IF($G2=203,INDEX($BA:$BK,MATCH("Substrate",$BA:$BA,0),MATCH($K2,$BA$1:$BK$1,0)),0))</f>
        <v/>
      </c>
      <c r="X2" s="10" t="str">
        <f t="shared" ref="X2:X33" si="12">IF($G2="","",$J2*LOOKUP($G2,$BO:$BO,BW:BW)*$E2)</f>
        <v/>
      </c>
      <c r="Y2" s="10" t="str">
        <f t="shared" ref="Y2:Y33" si="13">IF($G2="","",$J2*LOOKUP($G2,$BO:$BO,BX:BX)*$E2)</f>
        <v/>
      </c>
      <c r="Z2" s="10" t="str">
        <f t="shared" ref="Z2:Z33" si="14">IF($G2="","",$J2*LOOKUP($G2,$BO:$BO,BY:BY)*$E2)</f>
        <v/>
      </c>
      <c r="AA2" s="10" t="str">
        <f t="shared" ref="AA2:AA33" si="15">IF($G2="","",$J2*LOOKUP($G2,$BO:$BO,BZ:BZ)*$E2)</f>
        <v/>
      </c>
      <c r="AB2" s="8" t="str">
        <f t="shared" ref="AB2:AB33" si="16">IF($G2="","",$J2*LOOKUP($G2,$BO:$BO,CB:CB)*$E2)</f>
        <v/>
      </c>
      <c r="AC2" s="15" t="str">
        <f t="shared" ref="AC2:AC33" si="17">IF($G2="","",$J2*LOOKUP($G2,$BO:$BO,CC:CC)*$E2)</f>
        <v/>
      </c>
      <c r="AD2" s="15" t="str">
        <f t="shared" ref="AD2:AD33" si="18">IF($G2="","",$J2*LOOKUP($G2,$BO:$BO,CD:CD)*$E2)</f>
        <v/>
      </c>
      <c r="AE2" s="15" t="str">
        <f t="shared" ref="AE2:AE33" si="19">IF($G2="","",$J2*LOOKUP($G2,$BO:$BO,CE:CE)*$E2)</f>
        <v/>
      </c>
      <c r="AF2" s="15" t="str">
        <f t="shared" ref="AF2:AF33" si="20">IF($G2="","",$J2*LOOKUP($G2,$BO:$BO,CF:CF)*$E2)</f>
        <v/>
      </c>
      <c r="AG2" s="15" t="str">
        <f t="shared" ref="AG2:AG33" si="21">IF($G2="","",$J2*LOOKUP($G2,$BO:$BO,CG:CG)*$E2)</f>
        <v/>
      </c>
      <c r="AH2" s="15" t="str">
        <f t="shared" ref="AH2:AH33" si="22">IF($G2="","",$J2*LOOKUP($G2,$BO:$BO,CH:CH)*$E2+IF($M2=1,0,IF($O2="",0,$O2*LOOKUP(100,$BO:$BO,CH:CH))))</f>
        <v/>
      </c>
      <c r="AI2" s="15" t="str">
        <f t="shared" ref="AI2:AI33" si="23">IF($G2="","",$J2*LOOKUP($G2,$BO:$BO,CI:CI)*$E2+IF($M2=1,0,IF($O2="",0,$O2*LOOKUP(100,$BO:$BO,CI:CI))))</f>
        <v/>
      </c>
      <c r="AJ2" s="15" t="str">
        <f t="shared" ref="AJ2:AJ33" si="24">IF($G2="","",$J2*LOOKUP($G2,$BO:$BO,CJ:CJ)*$E2+IF($M2=1,0,IF($O2="",0,$O2*LOOKUP(100,$BO:$BO,CJ:CJ)))+IF($G2=204,INDEX($BA:$BK,MATCH("Water",$BA:$BA,0),MATCH($K2,$BA$1:$BK$1,0)),0))</f>
        <v/>
      </c>
      <c r="AK2" s="15" t="str">
        <f t="shared" ref="AK2:AK33" si="25">IF($G2="","",$J2*LOOKUP($G2,$BO:$BO,CK:CK)*$E2+IF($M2=1,0,IF($O2="",0,$O2*LOOKUP(100,$BO:$BO,CK:CK))))</f>
        <v/>
      </c>
      <c r="AL2" s="15" t="str">
        <f t="shared" ref="AL2:AL33" si="26">IF($G2="","",$J2*LOOKUP($G2,$BO:$BO,CL:CL)*$E2+IF($M2=1,0,IF($O2="",0,$O2*LOOKUP(100,$BO:$BO,CL:CL))))</f>
        <v/>
      </c>
      <c r="AM2" s="15" t="str">
        <f t="shared" ref="AM2:AM33" si="27">IF($G2="","",$J2*LOOKUP($G2,$BO:$BO,CM:CM)*$E2+IF($M2=1,0,IF($O2="",0,$O2*LOOKUP(100,$BO:$BO,CM:CM))))</f>
        <v/>
      </c>
      <c r="AN2" t="str">
        <f t="shared" ref="AN2:AN33" si="28">IF(P2=1,LOOKUP(K2,$BB$1:$BK$1,$BB$32:$BK$32)-IF(O2="",0,O2),"")</f>
        <v/>
      </c>
      <c r="AO2" s="10" t="str">
        <f t="shared" ref="AO2:AO33" si="29">IF(OR(P2="",P2=0),"",AN2/2+IF(N2="",0,N2))</f>
        <v/>
      </c>
      <c r="AP2" s="10" t="str">
        <f t="shared" ref="AP2:AP33" si="30">IF(AO2="","",AO2*LOOKUP(K2,$BB$1:$BK$1,$BB$9:$BK$9))</f>
        <v/>
      </c>
      <c r="AQ2" t="str">
        <f t="shared" ref="AQ2:AQ33" si="31">IF(AP2="","",AP2*LOOKUP(K2,$BB$1:$BK$1,$BB$10:$BK$10))</f>
        <v/>
      </c>
      <c r="AR2" t="str">
        <f t="shared" ref="AR2:AR33" si="32">IF(AQ2="","",AQ2/LOOKUP(K2,$BB$1:$BK$1,$BB$37:$BK$37))</f>
        <v/>
      </c>
      <c r="AS2" t="str">
        <f t="shared" ref="AS2:AS33" si="33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33" si="34">IF(P2="","",LOOKUP(G2,BO:BO,BP:BP))</f>
        <v/>
      </c>
      <c r="AW2" t="str">
        <f t="shared" ref="AW2:AW33" si="35">IF(OR(AV2="",AV2=0),"",INDEX($BA$1:$BK$7,MATCH(AV2,$BA$1:$BA$7,0),MATCH(K2,$BA$1:$BK$1,0)))</f>
        <v/>
      </c>
      <c r="AX2" t="str">
        <f t="shared" ref="AX2" si="36">IF(AW2="","",(AW2-AU2)/AU2)</f>
        <v/>
      </c>
      <c r="AY2" t="str">
        <f t="shared" ref="AY2:AY9" si="37">IF(OR(P2="",P2=0),"",MAX(0.25,AS2+IF(AX2="",0,AX2)))</f>
        <v/>
      </c>
      <c r="BA2" t="s">
        <v>10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6">
        <f>(0.039+0.0125+0.0052)/3</f>
        <v>1.89E-2</v>
      </c>
      <c r="BX2" s="26">
        <f>(0.0221+0.0088+0.0258)/3</f>
        <v>1.89E-2</v>
      </c>
      <c r="BY2" s="26">
        <f>(0.0239+0.0155+0.0173)/3</f>
        <v>1.89E-2</v>
      </c>
      <c r="BZ2" s="26">
        <f>(0.0155+0.0173+0.0239+0.0164+0.0197+0.0206)/6</f>
        <v>1.89E-2</v>
      </c>
      <c r="CA2" s="26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1E-3</v>
      </c>
      <c r="CI2" s="7">
        <v>1.4100000000000001E-6</v>
      </c>
      <c r="CJ2" s="7">
        <v>1E-3</v>
      </c>
      <c r="CK2" s="7">
        <v>1.951E-6</v>
      </c>
      <c r="CL2" s="7">
        <v>1E-3</v>
      </c>
      <c r="CM2" s="7">
        <v>1E-3</v>
      </c>
      <c r="CN2" s="15"/>
    </row>
    <row r="3" spans="2:122" ht="15" customHeight="1">
      <c r="B3" s="42" t="s">
        <v>22</v>
      </c>
      <c r="C3" s="42"/>
      <c r="E3" s="4" t="str">
        <f t="shared" si="2"/>
        <v/>
      </c>
      <c r="F3" s="19"/>
      <c r="G3" s="36"/>
      <c r="H3" s="37"/>
      <c r="I3" s="37"/>
      <c r="J3" s="38"/>
      <c r="K3" s="19"/>
      <c r="L3" s="39"/>
      <c r="M3" s="19"/>
      <c r="N3" t="str">
        <f t="shared" ref="N3:N66" si="38">IF(AND(H3="",I3=""),"",IF(H3="",0,2-H3)+IF(I3="",0,2-I3))</f>
        <v/>
      </c>
      <c r="O3" t="str">
        <f t="shared" ref="O3:O66" si="39">IF(COUNT(H3:I3)=0,"",COUNT(H3:I3))</f>
        <v/>
      </c>
      <c r="P3" t="str">
        <f t="shared" si="5"/>
        <v/>
      </c>
      <c r="Q3" t="str">
        <f t="shared" ref="Q3:Q66" si="40">IF(G3="","",IF(M3="",1,0))</f>
        <v/>
      </c>
      <c r="R3" s="10" t="str">
        <f t="shared" si="6"/>
        <v/>
      </c>
      <c r="S3" s="10" t="str">
        <f t="shared" si="7"/>
        <v/>
      </c>
      <c r="T3" s="10" t="str">
        <f t="shared" si="8"/>
        <v/>
      </c>
      <c r="U3" s="10" t="str">
        <f t="shared" si="9"/>
        <v/>
      </c>
      <c r="V3" s="10" t="str">
        <f t="shared" si="10"/>
        <v/>
      </c>
      <c r="W3" s="10" t="str">
        <f t="shared" si="11"/>
        <v/>
      </c>
      <c r="X3" s="10" t="str">
        <f t="shared" si="12"/>
        <v/>
      </c>
      <c r="Y3" s="10" t="str">
        <f t="shared" si="13"/>
        <v/>
      </c>
      <c r="Z3" s="10" t="str">
        <f t="shared" si="14"/>
        <v/>
      </c>
      <c r="AA3" s="10" t="str">
        <f t="shared" si="15"/>
        <v/>
      </c>
      <c r="AB3" s="8" t="str">
        <f t="shared" si="16"/>
        <v/>
      </c>
      <c r="AC3" s="15" t="str">
        <f t="shared" si="17"/>
        <v/>
      </c>
      <c r="AD3" s="15" t="str">
        <f t="shared" si="18"/>
        <v/>
      </c>
      <c r="AE3" s="15" t="str">
        <f t="shared" si="19"/>
        <v/>
      </c>
      <c r="AF3" s="15" t="str">
        <f t="shared" si="20"/>
        <v/>
      </c>
      <c r="AG3" s="15" t="str">
        <f t="shared" si="21"/>
        <v/>
      </c>
      <c r="AH3" s="15" t="str">
        <f t="shared" si="22"/>
        <v/>
      </c>
      <c r="AI3" s="15" t="str">
        <f t="shared" si="23"/>
        <v/>
      </c>
      <c r="AJ3" s="15" t="str">
        <f t="shared" si="24"/>
        <v/>
      </c>
      <c r="AK3" s="15" t="str">
        <f t="shared" si="25"/>
        <v/>
      </c>
      <c r="AL3" s="15" t="str">
        <f t="shared" si="26"/>
        <v/>
      </c>
      <c r="AM3" s="15" t="str">
        <f t="shared" si="27"/>
        <v/>
      </c>
      <c r="AN3" t="str">
        <f t="shared" si="28"/>
        <v/>
      </c>
      <c r="AO3" s="10" t="str">
        <f t="shared" si="29"/>
        <v/>
      </c>
      <c r="AP3" s="10" t="str">
        <f t="shared" si="30"/>
        <v/>
      </c>
      <c r="AQ3" t="str">
        <f t="shared" si="31"/>
        <v/>
      </c>
      <c r="AR3" t="str">
        <f t="shared" si="32"/>
        <v/>
      </c>
      <c r="AS3" t="str">
        <f t="shared" si="33"/>
        <v/>
      </c>
      <c r="AT3" t="str">
        <f t="shared" ref="AT3:AT66" si="41">IF(G3="","",ROUNDDOWN(G3,0))</f>
        <v/>
      </c>
      <c r="AU3" t="str">
        <f t="shared" ref="AU3:AU66" si="42">IF(P3="","",SUMIFS(P:P,Q:Q,1,AT:AT,AT3,K:K,K3))</f>
        <v/>
      </c>
      <c r="AV3" t="str">
        <f t="shared" si="34"/>
        <v/>
      </c>
      <c r="AW3" t="str">
        <f t="shared" si="35"/>
        <v/>
      </c>
      <c r="AX3" t="str">
        <f t="shared" ref="AX3:AX66" si="43">IF(AW3="","",(AW3-AU3)/AU3)</f>
        <v/>
      </c>
      <c r="AY3" t="str">
        <f t="shared" si="37"/>
        <v/>
      </c>
      <c r="BA3" t="s">
        <v>67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CE3">
        <v>-4.2500000000000001E-7</v>
      </c>
      <c r="CF3">
        <v>4.2500000000000001E-7</v>
      </c>
      <c r="CN3" s="15">
        <f>SUM(BT3:CM3)</f>
        <v>0</v>
      </c>
      <c r="CO3">
        <f t="shared" ref="CO3:CO14" si="44">SUMPRODUCT($BR$2:$CM$2,BR3:CM3)</f>
        <v>1.0625000000000001E-4</v>
      </c>
      <c r="CR3">
        <f t="shared" ref="CR3:DN3" si="45">BQ3 * 60 * 60 * 6</f>
        <v>-27000</v>
      </c>
      <c r="CS3">
        <f t="shared" si="45"/>
        <v>459.00000000000011</v>
      </c>
      <c r="CT3">
        <f t="shared" si="45"/>
        <v>0</v>
      </c>
      <c r="CU3">
        <f t="shared" si="45"/>
        <v>0</v>
      </c>
      <c r="CV3">
        <f t="shared" si="45"/>
        <v>0</v>
      </c>
      <c r="CW3">
        <f t="shared" si="45"/>
        <v>0</v>
      </c>
      <c r="CX3">
        <f t="shared" si="45"/>
        <v>0</v>
      </c>
      <c r="CY3">
        <f t="shared" si="45"/>
        <v>0</v>
      </c>
      <c r="CZ3">
        <f t="shared" si="45"/>
        <v>0</v>
      </c>
      <c r="DA3">
        <f t="shared" si="45"/>
        <v>0</v>
      </c>
      <c r="DB3">
        <f t="shared" si="45"/>
        <v>0</v>
      </c>
      <c r="DC3">
        <f t="shared" si="45"/>
        <v>0</v>
      </c>
      <c r="DD3">
        <f t="shared" si="45"/>
        <v>0</v>
      </c>
      <c r="DE3">
        <f t="shared" si="45"/>
        <v>0</v>
      </c>
      <c r="DF3">
        <f t="shared" si="45"/>
        <v>-9.1799999999999989E-3</v>
      </c>
      <c r="DG3">
        <f t="shared" si="45"/>
        <v>9.1799999999999989E-3</v>
      </c>
      <c r="DH3">
        <f t="shared" si="45"/>
        <v>0</v>
      </c>
      <c r="DI3">
        <f t="shared" si="45"/>
        <v>0</v>
      </c>
      <c r="DJ3">
        <f t="shared" si="45"/>
        <v>0</v>
      </c>
      <c r="DK3">
        <f t="shared" si="45"/>
        <v>0</v>
      </c>
      <c r="DL3">
        <f t="shared" si="45"/>
        <v>0</v>
      </c>
      <c r="DM3">
        <f t="shared" si="45"/>
        <v>0</v>
      </c>
      <c r="DN3">
        <f t="shared" si="45"/>
        <v>0</v>
      </c>
    </row>
    <row r="4" spans="2:122" ht="15" customHeight="1">
      <c r="E4" s="4" t="str">
        <f t="shared" si="2"/>
        <v/>
      </c>
      <c r="F4" s="19" t="s">
        <v>179</v>
      </c>
      <c r="G4" s="36"/>
      <c r="H4" s="37"/>
      <c r="I4" s="37"/>
      <c r="J4" s="38"/>
      <c r="K4" s="19"/>
      <c r="L4" s="39"/>
      <c r="M4" s="19"/>
      <c r="N4" t="str">
        <f t="shared" si="38"/>
        <v/>
      </c>
      <c r="O4" t="str">
        <f t="shared" si="39"/>
        <v/>
      </c>
      <c r="P4" t="str">
        <f t="shared" si="5"/>
        <v/>
      </c>
      <c r="Q4" t="str">
        <f t="shared" si="40"/>
        <v/>
      </c>
      <c r="R4" s="10" t="str">
        <f t="shared" si="6"/>
        <v/>
      </c>
      <c r="S4" s="10" t="str">
        <f t="shared" si="7"/>
        <v/>
      </c>
      <c r="T4" s="10" t="str">
        <f t="shared" si="8"/>
        <v/>
      </c>
      <c r="U4" s="10" t="str">
        <f t="shared" si="9"/>
        <v/>
      </c>
      <c r="V4" s="10" t="str">
        <f t="shared" si="10"/>
        <v/>
      </c>
      <c r="W4" s="10" t="str">
        <f t="shared" si="11"/>
        <v/>
      </c>
      <c r="X4" s="10" t="str">
        <f t="shared" si="12"/>
        <v/>
      </c>
      <c r="Y4" s="10" t="str">
        <f t="shared" si="13"/>
        <v/>
      </c>
      <c r="Z4" s="10" t="str">
        <f t="shared" si="14"/>
        <v/>
      </c>
      <c r="AA4" s="10" t="str">
        <f t="shared" si="15"/>
        <v/>
      </c>
      <c r="AB4" s="8" t="str">
        <f t="shared" si="16"/>
        <v/>
      </c>
      <c r="AC4" s="15" t="str">
        <f t="shared" si="17"/>
        <v/>
      </c>
      <c r="AD4" s="15" t="str">
        <f t="shared" si="18"/>
        <v/>
      </c>
      <c r="AE4" s="15" t="str">
        <f t="shared" si="19"/>
        <v/>
      </c>
      <c r="AF4" s="15" t="str">
        <f t="shared" si="20"/>
        <v/>
      </c>
      <c r="AG4" s="15" t="str">
        <f t="shared" si="21"/>
        <v/>
      </c>
      <c r="AH4" s="15" t="str">
        <f t="shared" si="22"/>
        <v/>
      </c>
      <c r="AI4" s="15" t="str">
        <f t="shared" si="23"/>
        <v/>
      </c>
      <c r="AJ4" s="15" t="str">
        <f t="shared" si="24"/>
        <v/>
      </c>
      <c r="AK4" s="15" t="str">
        <f t="shared" si="25"/>
        <v/>
      </c>
      <c r="AL4" s="15" t="str">
        <f t="shared" si="26"/>
        <v/>
      </c>
      <c r="AM4" s="15" t="str">
        <f t="shared" si="27"/>
        <v/>
      </c>
      <c r="AN4" t="str">
        <f t="shared" si="28"/>
        <v/>
      </c>
      <c r="AO4" s="10" t="str">
        <f t="shared" si="29"/>
        <v/>
      </c>
      <c r="AP4" s="10" t="str">
        <f t="shared" si="30"/>
        <v/>
      </c>
      <c r="AQ4" t="str">
        <f t="shared" si="31"/>
        <v/>
      </c>
      <c r="AR4" t="str">
        <f t="shared" si="32"/>
        <v/>
      </c>
      <c r="AS4" t="str">
        <f t="shared" si="33"/>
        <v/>
      </c>
      <c r="AT4" t="str">
        <f t="shared" si="41"/>
        <v/>
      </c>
      <c r="AU4" t="str">
        <f t="shared" si="42"/>
        <v/>
      </c>
      <c r="AV4" t="str">
        <f t="shared" si="34"/>
        <v/>
      </c>
      <c r="AW4" t="str">
        <f t="shared" si="35"/>
        <v/>
      </c>
      <c r="AX4" t="str">
        <f t="shared" si="43"/>
        <v/>
      </c>
      <c r="AY4" t="str">
        <f t="shared" si="37"/>
        <v/>
      </c>
      <c r="BA4" s="7" t="s">
        <v>187</v>
      </c>
      <c r="BB4" s="5">
        <v>4</v>
      </c>
      <c r="BC4" s="5">
        <v>5</v>
      </c>
      <c r="BD4" s="5">
        <v>1</v>
      </c>
      <c r="BE4" s="5">
        <v>0</v>
      </c>
      <c r="BF4" s="5">
        <v>0</v>
      </c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CN4" s="15">
        <f t="shared" ref="CN4:CN8" si="46">SUM(BT4:CM4)</f>
        <v>0</v>
      </c>
      <c r="CO4">
        <f t="shared" si="44"/>
        <v>0</v>
      </c>
      <c r="CR4">
        <f t="shared" ref="CR4:CR23" si="47">BQ4 * 60 * 60 * 6</f>
        <v>324000</v>
      </c>
      <c r="CS4">
        <f t="shared" ref="CS4:DB11" si="48">BR4 * 60 * 60 * 6</f>
        <v>0</v>
      </c>
      <c r="CT4">
        <f t="shared" si="48"/>
        <v>0</v>
      </c>
      <c r="CU4">
        <f t="shared" si="48"/>
        <v>0</v>
      </c>
      <c r="CV4">
        <f t="shared" si="48"/>
        <v>0</v>
      </c>
      <c r="CW4">
        <f t="shared" si="48"/>
        <v>0</v>
      </c>
      <c r="CX4">
        <f t="shared" si="48"/>
        <v>0</v>
      </c>
      <c r="CY4">
        <f t="shared" si="48"/>
        <v>0</v>
      </c>
      <c r="CZ4">
        <f t="shared" si="48"/>
        <v>0</v>
      </c>
      <c r="DA4">
        <f t="shared" si="48"/>
        <v>0</v>
      </c>
      <c r="DB4">
        <f t="shared" si="48"/>
        <v>0</v>
      </c>
      <c r="DC4">
        <f t="shared" ref="DC4:DL11" si="49">CB4 * 60 * 60 * 6</f>
        <v>0</v>
      </c>
      <c r="DD4">
        <f t="shared" si="49"/>
        <v>0</v>
      </c>
      <c r="DE4">
        <f t="shared" si="49"/>
        <v>0</v>
      </c>
      <c r="DF4">
        <f t="shared" si="49"/>
        <v>0</v>
      </c>
      <c r="DG4">
        <f t="shared" si="49"/>
        <v>0</v>
      </c>
      <c r="DH4">
        <f t="shared" si="49"/>
        <v>0</v>
      </c>
      <c r="DI4">
        <f t="shared" si="49"/>
        <v>0</v>
      </c>
      <c r="DJ4">
        <f t="shared" si="49"/>
        <v>0</v>
      </c>
      <c r="DK4">
        <f t="shared" si="49"/>
        <v>0</v>
      </c>
      <c r="DL4">
        <f t="shared" si="49"/>
        <v>0</v>
      </c>
      <c r="DM4">
        <f t="shared" ref="DM4:DN11" si="50">CL4 * 60 * 60 * 6</f>
        <v>0</v>
      </c>
      <c r="DN4">
        <f t="shared" si="50"/>
        <v>0</v>
      </c>
    </row>
    <row r="5" spans="2:122" ht="15" customHeight="1">
      <c r="B5" t="s">
        <v>11</v>
      </c>
      <c r="C5" s="11">
        <f ca="1">SUM(BB39:BK39)</f>
        <v>57</v>
      </c>
      <c r="E5" s="4">
        <f t="shared" ca="1" si="2"/>
        <v>1.125</v>
      </c>
      <c r="F5" s="19" t="s">
        <v>114</v>
      </c>
      <c r="G5" s="36">
        <v>9.1</v>
      </c>
      <c r="H5" s="37"/>
      <c r="I5" s="37"/>
      <c r="J5" s="38">
        <v>1</v>
      </c>
      <c r="K5" s="19">
        <v>1</v>
      </c>
      <c r="L5" s="39"/>
      <c r="M5" s="19"/>
      <c r="N5" t="str">
        <f t="shared" si="38"/>
        <v/>
      </c>
      <c r="O5" t="str">
        <f t="shared" si="39"/>
        <v/>
      </c>
      <c r="P5">
        <f t="shared" si="5"/>
        <v>1</v>
      </c>
      <c r="Q5">
        <f t="shared" si="40"/>
        <v>1</v>
      </c>
      <c r="R5" s="10">
        <f t="shared" ca="1" si="6"/>
        <v>-2.8125</v>
      </c>
      <c r="S5" s="10">
        <f t="shared" ca="1" si="7"/>
        <v>-9.5624999999999996E-4</v>
      </c>
      <c r="T5" s="10">
        <f t="shared" ca="1" si="8"/>
        <v>0</v>
      </c>
      <c r="U5" s="10">
        <f t="shared" ca="1" si="9"/>
        <v>-0.57374999999999998</v>
      </c>
      <c r="V5" s="10">
        <f t="shared" ca="1" si="10"/>
        <v>0</v>
      </c>
      <c r="W5" s="10">
        <f t="shared" ca="1" si="11"/>
        <v>0</v>
      </c>
      <c r="X5" s="10">
        <f t="shared" ca="1" si="12"/>
        <v>5.7374999999999995E-2</v>
      </c>
      <c r="Y5" s="10">
        <f t="shared" ca="1" si="13"/>
        <v>0</v>
      </c>
      <c r="Z5" s="10">
        <f t="shared" ca="1" si="14"/>
        <v>0</v>
      </c>
      <c r="AA5" s="10">
        <f t="shared" ca="1" si="15"/>
        <v>0</v>
      </c>
      <c r="AB5" s="8">
        <f t="shared" ca="1" si="16"/>
        <v>0</v>
      </c>
      <c r="AC5" s="15">
        <f t="shared" ca="1" si="17"/>
        <v>-2.3906249999999999E-7</v>
      </c>
      <c r="AD5" s="15">
        <f t="shared" ca="1" si="18"/>
        <v>-2.3906249999999999E-7</v>
      </c>
      <c r="AE5" s="15">
        <f t="shared" ca="1" si="19"/>
        <v>0</v>
      </c>
      <c r="AF5" s="15">
        <f t="shared" ca="1" si="20"/>
        <v>4.7812499999999998E-7</v>
      </c>
      <c r="AG5" s="15">
        <f t="shared" ca="1" si="21"/>
        <v>0</v>
      </c>
      <c r="AH5" s="15">
        <f t="shared" ca="1" si="22"/>
        <v>0</v>
      </c>
      <c r="AI5" s="15">
        <f t="shared" ca="1" si="23"/>
        <v>0</v>
      </c>
      <c r="AJ5" s="15">
        <f t="shared" ca="1" si="24"/>
        <v>0</v>
      </c>
      <c r="AK5" s="15">
        <f t="shared" ca="1" si="25"/>
        <v>0</v>
      </c>
      <c r="AL5" s="15">
        <f t="shared" ca="1" si="26"/>
        <v>0</v>
      </c>
      <c r="AM5" s="15">
        <f t="shared" ca="1" si="27"/>
        <v>0</v>
      </c>
      <c r="AN5">
        <f t="shared" ca="1" si="28"/>
        <v>5</v>
      </c>
      <c r="AO5" s="10">
        <f t="shared" ca="1" si="29"/>
        <v>2.5</v>
      </c>
      <c r="AP5" s="10">
        <f t="shared" ca="1" si="30"/>
        <v>3.75</v>
      </c>
      <c r="AQ5">
        <f t="shared" ca="1" si="31"/>
        <v>11.25</v>
      </c>
      <c r="AR5">
        <f t="shared" ca="1" si="32"/>
        <v>1.125</v>
      </c>
      <c r="AS5">
        <f t="shared" ca="1" si="33"/>
        <v>1.125</v>
      </c>
      <c r="AT5">
        <f t="shared" si="41"/>
        <v>9</v>
      </c>
      <c r="AU5">
        <f t="shared" si="42"/>
        <v>1</v>
      </c>
      <c r="AV5">
        <f t="shared" si="34"/>
        <v>0</v>
      </c>
      <c r="AW5" t="str">
        <f t="shared" si="35"/>
        <v/>
      </c>
      <c r="AX5" t="str">
        <f t="shared" si="43"/>
        <v/>
      </c>
      <c r="AY5">
        <f t="shared" ca="1" si="37"/>
        <v>1.125</v>
      </c>
      <c r="BA5" s="7" t="s">
        <v>202</v>
      </c>
      <c r="BB5" s="5">
        <v>0</v>
      </c>
      <c r="BC5" s="5">
        <v>0</v>
      </c>
      <c r="BD5" s="5">
        <v>0</v>
      </c>
      <c r="BE5" s="5">
        <v>4</v>
      </c>
      <c r="BF5" s="5">
        <v>0</v>
      </c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>
        <f>-3*0.051</f>
        <v>-0.153</v>
      </c>
      <c r="CC5">
        <f>0.153-0.0000002125</f>
        <v>0.15299978749999998</v>
      </c>
      <c r="CD5">
        <v>-2.125E-7</v>
      </c>
      <c r="CF5">
        <v>4.2500000000000001E-7</v>
      </c>
      <c r="CN5" s="15">
        <f t="shared" si="46"/>
        <v>-1.3049442524958954E-17</v>
      </c>
      <c r="CO5">
        <f t="shared" si="44"/>
        <v>-4.2500000000004531E-6</v>
      </c>
      <c r="CR5">
        <f t="shared" si="47"/>
        <v>-27000</v>
      </c>
      <c r="CS5">
        <f t="shared" si="48"/>
        <v>-18.36</v>
      </c>
      <c r="CT5">
        <f t="shared" si="48"/>
        <v>0</v>
      </c>
      <c r="CU5">
        <f t="shared" si="48"/>
        <v>0</v>
      </c>
      <c r="CV5">
        <f t="shared" si="48"/>
        <v>0</v>
      </c>
      <c r="CW5">
        <f t="shared" si="48"/>
        <v>0</v>
      </c>
      <c r="CX5">
        <f t="shared" si="48"/>
        <v>-3304.7999999999997</v>
      </c>
      <c r="CY5">
        <f t="shared" si="48"/>
        <v>0</v>
      </c>
      <c r="CZ5">
        <f t="shared" si="48"/>
        <v>0</v>
      </c>
      <c r="DA5">
        <f t="shared" si="48"/>
        <v>0</v>
      </c>
      <c r="DB5">
        <f t="shared" si="48"/>
        <v>0</v>
      </c>
      <c r="DC5">
        <f t="shared" si="49"/>
        <v>0</v>
      </c>
      <c r="DD5">
        <f t="shared" si="49"/>
        <v>3304.7954099999997</v>
      </c>
      <c r="DE5">
        <f t="shared" si="49"/>
        <v>-4.5899999999999995E-3</v>
      </c>
      <c r="DF5">
        <f t="shared" si="49"/>
        <v>0</v>
      </c>
      <c r="DG5">
        <f t="shared" si="49"/>
        <v>9.1799999999999989E-3</v>
      </c>
      <c r="DH5">
        <f t="shared" si="49"/>
        <v>0</v>
      </c>
      <c r="DI5">
        <f t="shared" si="49"/>
        <v>0</v>
      </c>
      <c r="DJ5">
        <f t="shared" si="49"/>
        <v>0</v>
      </c>
      <c r="DK5">
        <f t="shared" si="49"/>
        <v>0</v>
      </c>
      <c r="DL5">
        <f t="shared" si="49"/>
        <v>0</v>
      </c>
      <c r="DM5">
        <f t="shared" si="50"/>
        <v>0</v>
      </c>
      <c r="DN5">
        <f t="shared" si="50"/>
        <v>0</v>
      </c>
    </row>
    <row r="6" spans="2:122" ht="15" customHeight="1">
      <c r="B6" t="s">
        <v>78</v>
      </c>
      <c r="C6" s="11">
        <f ca="1">SUM(BB32:BK32)</f>
        <v>13</v>
      </c>
      <c r="E6" s="4">
        <f t="shared" ca="1" si="2"/>
        <v>1.125</v>
      </c>
      <c r="F6" s="19" t="s">
        <v>116</v>
      </c>
      <c r="G6" s="36">
        <v>9.1999999999999993</v>
      </c>
      <c r="H6" s="37" t="str">
        <f>IF(H5="","",H5)</f>
        <v/>
      </c>
      <c r="I6" s="37" t="str">
        <f>IF(I5="","",I5)</f>
        <v/>
      </c>
      <c r="J6" s="38">
        <v>1</v>
      </c>
      <c r="K6" s="19">
        <v>1</v>
      </c>
      <c r="L6" s="39"/>
      <c r="M6" s="19">
        <v>1</v>
      </c>
      <c r="N6" t="str">
        <f t="shared" si="38"/>
        <v/>
      </c>
      <c r="O6" t="str">
        <f t="shared" si="39"/>
        <v/>
      </c>
      <c r="P6">
        <f t="shared" si="5"/>
        <v>1</v>
      </c>
      <c r="Q6">
        <f t="shared" si="40"/>
        <v>0</v>
      </c>
      <c r="R6" s="10">
        <f t="shared" ca="1" si="6"/>
        <v>-2.8125</v>
      </c>
      <c r="S6" s="10">
        <f t="shared" ca="1" si="7"/>
        <v>-9.5624999999999996E-4</v>
      </c>
      <c r="T6" s="10">
        <f t="shared" ca="1" si="8"/>
        <v>0</v>
      </c>
      <c r="U6" s="10">
        <f t="shared" ca="1" si="9"/>
        <v>0</v>
      </c>
      <c r="V6" s="10">
        <f t="shared" ca="1" si="10"/>
        <v>-0.57374999999999998</v>
      </c>
      <c r="W6" s="10">
        <f t="shared" ca="1" si="11"/>
        <v>0</v>
      </c>
      <c r="X6" s="10">
        <f t="shared" ca="1" si="12"/>
        <v>5.7374999999999995E-2</v>
      </c>
      <c r="Y6" s="10">
        <f t="shared" ca="1" si="13"/>
        <v>0</v>
      </c>
      <c r="Z6" s="10">
        <f t="shared" ca="1" si="14"/>
        <v>0</v>
      </c>
      <c r="AA6" s="10">
        <f t="shared" ca="1" si="15"/>
        <v>0</v>
      </c>
      <c r="AB6" s="8">
        <f t="shared" ca="1" si="16"/>
        <v>0</v>
      </c>
      <c r="AC6" s="15">
        <f t="shared" ca="1" si="17"/>
        <v>-2.3906249999999999E-7</v>
      </c>
      <c r="AD6" s="15">
        <f t="shared" ca="1" si="18"/>
        <v>-2.3906249999999999E-7</v>
      </c>
      <c r="AE6" s="15">
        <f t="shared" ca="1" si="19"/>
        <v>0</v>
      </c>
      <c r="AF6" s="15">
        <f t="shared" ca="1" si="20"/>
        <v>4.7812499999999998E-7</v>
      </c>
      <c r="AG6" s="15">
        <f t="shared" ca="1" si="21"/>
        <v>0</v>
      </c>
      <c r="AH6" s="15">
        <f t="shared" ca="1" si="22"/>
        <v>0</v>
      </c>
      <c r="AI6" s="15">
        <f t="shared" ca="1" si="23"/>
        <v>0</v>
      </c>
      <c r="AJ6" s="15">
        <f t="shared" ca="1" si="24"/>
        <v>0</v>
      </c>
      <c r="AK6" s="15">
        <f t="shared" ca="1" si="25"/>
        <v>0</v>
      </c>
      <c r="AL6" s="15">
        <f t="shared" ca="1" si="26"/>
        <v>0</v>
      </c>
      <c r="AM6" s="15">
        <f t="shared" ca="1" si="27"/>
        <v>0</v>
      </c>
      <c r="AN6">
        <f t="shared" ca="1" si="28"/>
        <v>5</v>
      </c>
      <c r="AO6" s="10">
        <f t="shared" ca="1" si="29"/>
        <v>2.5</v>
      </c>
      <c r="AP6" s="10">
        <f t="shared" ca="1" si="30"/>
        <v>3.75</v>
      </c>
      <c r="AQ6">
        <f t="shared" ca="1" si="31"/>
        <v>11.25</v>
      </c>
      <c r="AR6">
        <f t="shared" ca="1" si="32"/>
        <v>1.125</v>
      </c>
      <c r="AS6">
        <f t="shared" ca="1" si="33"/>
        <v>1.125</v>
      </c>
      <c r="AT6">
        <f t="shared" si="41"/>
        <v>9</v>
      </c>
      <c r="AU6">
        <f t="shared" si="42"/>
        <v>1</v>
      </c>
      <c r="AV6">
        <f t="shared" si="34"/>
        <v>0</v>
      </c>
      <c r="AW6" t="str">
        <f t="shared" si="35"/>
        <v/>
      </c>
      <c r="AX6" t="str">
        <f t="shared" si="43"/>
        <v/>
      </c>
      <c r="AY6">
        <f t="shared" ca="1" si="37"/>
        <v>1.125</v>
      </c>
      <c r="BA6" t="s">
        <v>205</v>
      </c>
      <c r="BB6" s="5">
        <v>0</v>
      </c>
      <c r="BC6" s="5">
        <v>0</v>
      </c>
      <c r="BD6" s="5">
        <v>0</v>
      </c>
      <c r="BE6" s="5">
        <v>2</v>
      </c>
      <c r="BF6" s="5">
        <v>0</v>
      </c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X6">
        <f>-3*0.034</f>
        <v>-0.10200000000000001</v>
      </c>
      <c r="CD6">
        <f>0.102-0.0000002125</f>
        <v>0.10199978749999999</v>
      </c>
      <c r="CE6">
        <v>-2.125E-7</v>
      </c>
      <c r="CF6">
        <v>4.2500000000000001E-7</v>
      </c>
      <c r="CN6" s="15">
        <f t="shared" si="46"/>
        <v>-1.3049442524958954E-17</v>
      </c>
      <c r="CO6">
        <f t="shared" si="44"/>
        <v>-4.2500000000002363E-6</v>
      </c>
      <c r="CR6">
        <f t="shared" si="47"/>
        <v>-27000</v>
      </c>
      <c r="CS6">
        <f t="shared" si="48"/>
        <v>-18.36</v>
      </c>
      <c r="CT6">
        <f t="shared" si="48"/>
        <v>0</v>
      </c>
      <c r="CU6">
        <f t="shared" si="48"/>
        <v>0</v>
      </c>
      <c r="CV6">
        <f t="shared" si="48"/>
        <v>0</v>
      </c>
      <c r="CW6">
        <f t="shared" si="48"/>
        <v>0</v>
      </c>
      <c r="CX6">
        <f t="shared" si="48"/>
        <v>0</v>
      </c>
      <c r="CY6">
        <f t="shared" si="48"/>
        <v>-2203.1999999999998</v>
      </c>
      <c r="CZ6">
        <f t="shared" si="48"/>
        <v>0</v>
      </c>
      <c r="DA6">
        <f t="shared" si="48"/>
        <v>0</v>
      </c>
      <c r="DB6">
        <f t="shared" si="48"/>
        <v>0</v>
      </c>
      <c r="DC6">
        <f t="shared" si="49"/>
        <v>0</v>
      </c>
      <c r="DD6">
        <f t="shared" si="49"/>
        <v>0</v>
      </c>
      <c r="DE6">
        <f t="shared" si="49"/>
        <v>2203.1954099999998</v>
      </c>
      <c r="DF6">
        <f t="shared" si="49"/>
        <v>-4.5899999999999995E-3</v>
      </c>
      <c r="DG6">
        <f t="shared" si="49"/>
        <v>9.1799999999999989E-3</v>
      </c>
      <c r="DH6">
        <f t="shared" si="49"/>
        <v>0</v>
      </c>
      <c r="DI6">
        <f t="shared" si="49"/>
        <v>0</v>
      </c>
      <c r="DJ6">
        <f t="shared" si="49"/>
        <v>0</v>
      </c>
      <c r="DK6">
        <f t="shared" si="49"/>
        <v>0</v>
      </c>
      <c r="DL6">
        <f t="shared" si="49"/>
        <v>0</v>
      </c>
      <c r="DM6">
        <f t="shared" si="50"/>
        <v>0</v>
      </c>
      <c r="DN6">
        <f t="shared" si="50"/>
        <v>0</v>
      </c>
    </row>
    <row r="7" spans="2:122">
      <c r="B7" t="s">
        <v>139</v>
      </c>
      <c r="C7">
        <f ca="1">MIN(BB11:BK11)</f>
        <v>23.286111111111111</v>
      </c>
      <c r="E7" s="4">
        <f t="shared" ca="1" si="2"/>
        <v>1.125</v>
      </c>
      <c r="F7" s="19" t="s">
        <v>117</v>
      </c>
      <c r="G7" s="36">
        <v>9.3000000000000007</v>
      </c>
      <c r="H7" s="37" t="str">
        <f>IF(H6="","",H6)</f>
        <v/>
      </c>
      <c r="I7" s="37" t="str">
        <f>IF(I6="","",I6)</f>
        <v/>
      </c>
      <c r="J7" s="38">
        <v>1</v>
      </c>
      <c r="K7" s="19">
        <v>1</v>
      </c>
      <c r="L7" s="39"/>
      <c r="M7" s="19">
        <v>1</v>
      </c>
      <c r="N7" t="str">
        <f t="shared" si="38"/>
        <v/>
      </c>
      <c r="O7" t="str">
        <f t="shared" si="39"/>
        <v/>
      </c>
      <c r="P7">
        <f t="shared" si="5"/>
        <v>1</v>
      </c>
      <c r="Q7">
        <f t="shared" si="40"/>
        <v>0</v>
      </c>
      <c r="R7" s="10">
        <f t="shared" ca="1" si="6"/>
        <v>-2.8125</v>
      </c>
      <c r="S7" s="10">
        <f t="shared" ca="1" si="7"/>
        <v>-9.5624999999999996E-4</v>
      </c>
      <c r="T7" s="10">
        <f t="shared" ca="1" si="8"/>
        <v>0</v>
      </c>
      <c r="U7" s="10">
        <f t="shared" ca="1" si="9"/>
        <v>0</v>
      </c>
      <c r="V7" s="10">
        <f t="shared" ca="1" si="10"/>
        <v>0</v>
      </c>
      <c r="W7" s="10">
        <f t="shared" ca="1" si="11"/>
        <v>-0.57374999999999998</v>
      </c>
      <c r="X7" s="10">
        <f t="shared" ca="1" si="12"/>
        <v>5.7374999999999995E-2</v>
      </c>
      <c r="Y7" s="10">
        <f t="shared" ca="1" si="13"/>
        <v>0</v>
      </c>
      <c r="Z7" s="10">
        <f t="shared" ca="1" si="14"/>
        <v>0</v>
      </c>
      <c r="AA7" s="10">
        <f t="shared" ca="1" si="15"/>
        <v>0</v>
      </c>
      <c r="AB7" s="8">
        <f t="shared" ca="1" si="16"/>
        <v>-3.6509317396874998E-4</v>
      </c>
      <c r="AC7" s="15">
        <f t="shared" ca="1" si="17"/>
        <v>-2.3906249999999999E-7</v>
      </c>
      <c r="AD7" s="15">
        <f t="shared" ca="1" si="18"/>
        <v>-2.3906249999999999E-7</v>
      </c>
      <c r="AE7" s="15">
        <f t="shared" ca="1" si="19"/>
        <v>0</v>
      </c>
      <c r="AF7" s="15">
        <f t="shared" ca="1" si="20"/>
        <v>4.7812499999999998E-7</v>
      </c>
      <c r="AG7" s="15">
        <f t="shared" ca="1" si="21"/>
        <v>0</v>
      </c>
      <c r="AH7" s="15">
        <f t="shared" ca="1" si="22"/>
        <v>0</v>
      </c>
      <c r="AI7" s="15">
        <f t="shared" ca="1" si="23"/>
        <v>0</v>
      </c>
      <c r="AJ7" s="15">
        <f t="shared" ca="1" si="24"/>
        <v>0</v>
      </c>
      <c r="AK7" s="15">
        <f t="shared" ca="1" si="25"/>
        <v>0</v>
      </c>
      <c r="AL7" s="15">
        <f t="shared" ca="1" si="26"/>
        <v>0</v>
      </c>
      <c r="AM7" s="15">
        <f t="shared" ca="1" si="27"/>
        <v>0</v>
      </c>
      <c r="AN7">
        <f t="shared" ca="1" si="28"/>
        <v>5</v>
      </c>
      <c r="AO7" s="10">
        <f t="shared" ca="1" si="29"/>
        <v>2.5</v>
      </c>
      <c r="AP7" s="10">
        <f t="shared" ca="1" si="30"/>
        <v>3.75</v>
      </c>
      <c r="AQ7">
        <f t="shared" ca="1" si="31"/>
        <v>11.25</v>
      </c>
      <c r="AR7">
        <f t="shared" ca="1" si="32"/>
        <v>1.125</v>
      </c>
      <c r="AS7">
        <f t="shared" ca="1" si="33"/>
        <v>1.125</v>
      </c>
      <c r="AT7">
        <f t="shared" si="41"/>
        <v>9</v>
      </c>
      <c r="AU7">
        <f t="shared" si="42"/>
        <v>1</v>
      </c>
      <c r="AV7">
        <f t="shared" si="34"/>
        <v>0</v>
      </c>
      <c r="AW7" t="str">
        <f t="shared" si="35"/>
        <v/>
      </c>
      <c r="AX7" t="str">
        <f t="shared" si="43"/>
        <v/>
      </c>
      <c r="AY7">
        <f t="shared" ca="1" si="37"/>
        <v>1.125</v>
      </c>
      <c r="BA7" t="s">
        <v>83</v>
      </c>
      <c r="BB7" s="5">
        <v>6</v>
      </c>
      <c r="BC7" s="5">
        <v>7</v>
      </c>
      <c r="BD7" s="5">
        <v>0</v>
      </c>
      <c r="BE7" s="5">
        <v>0</v>
      </c>
      <c r="BF7" s="5">
        <v>0</v>
      </c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Y7">
        <f>-3*0.017</f>
        <v>-5.1000000000000004E-2</v>
      </c>
      <c r="CE7">
        <f>0.051-0.000000425</f>
        <v>5.0999574999999998E-2</v>
      </c>
      <c r="CF7">
        <v>4.2500000000000001E-7</v>
      </c>
      <c r="CN7" s="15">
        <f t="shared" si="46"/>
        <v>-5.2822562777554271E-18</v>
      </c>
      <c r="CO7">
        <f t="shared" si="44"/>
        <v>-4.2500000000001262E-6</v>
      </c>
      <c r="CR7">
        <f t="shared" si="47"/>
        <v>-27000</v>
      </c>
      <c r="CS7">
        <f t="shared" si="48"/>
        <v>-18.36</v>
      </c>
      <c r="CT7">
        <f t="shared" si="48"/>
        <v>0</v>
      </c>
      <c r="CU7">
        <f t="shared" si="48"/>
        <v>0</v>
      </c>
      <c r="CV7">
        <f t="shared" si="48"/>
        <v>0</v>
      </c>
      <c r="CW7">
        <f t="shared" si="48"/>
        <v>0</v>
      </c>
      <c r="CX7">
        <f t="shared" si="48"/>
        <v>0</v>
      </c>
      <c r="CY7">
        <f t="shared" si="48"/>
        <v>0</v>
      </c>
      <c r="CZ7">
        <f t="shared" si="48"/>
        <v>-1101.5999999999999</v>
      </c>
      <c r="DA7">
        <f t="shared" si="48"/>
        <v>0</v>
      </c>
      <c r="DB7">
        <f t="shared" si="48"/>
        <v>0</v>
      </c>
      <c r="DC7">
        <f t="shared" si="49"/>
        <v>0</v>
      </c>
      <c r="DD7">
        <f t="shared" si="49"/>
        <v>0</v>
      </c>
      <c r="DE7">
        <f t="shared" si="49"/>
        <v>0</v>
      </c>
      <c r="DF7">
        <f t="shared" si="49"/>
        <v>1101.5908199999999</v>
      </c>
      <c r="DG7">
        <f t="shared" si="49"/>
        <v>9.1799999999999989E-3</v>
      </c>
      <c r="DH7">
        <f t="shared" si="49"/>
        <v>0</v>
      </c>
      <c r="DI7">
        <f t="shared" si="49"/>
        <v>0</v>
      </c>
      <c r="DJ7">
        <f t="shared" si="49"/>
        <v>0</v>
      </c>
      <c r="DK7">
        <f t="shared" si="49"/>
        <v>0</v>
      </c>
      <c r="DL7">
        <f t="shared" si="49"/>
        <v>0</v>
      </c>
      <c r="DM7">
        <f t="shared" si="50"/>
        <v>0</v>
      </c>
      <c r="DN7">
        <f t="shared" si="50"/>
        <v>0</v>
      </c>
    </row>
    <row r="8" spans="2:122">
      <c r="B8" t="s">
        <v>140</v>
      </c>
      <c r="C8">
        <f ca="1">SUM(S:S)</f>
        <v>3.5439681172971353E-2</v>
      </c>
      <c r="E8" s="4" t="str">
        <f t="shared" si="2"/>
        <v/>
      </c>
      <c r="F8" s="19"/>
      <c r="G8" s="36"/>
      <c r="H8" s="37"/>
      <c r="I8" s="37"/>
      <c r="J8" s="38"/>
      <c r="K8" s="19"/>
      <c r="L8" s="39"/>
      <c r="M8" s="19"/>
      <c r="N8" t="str">
        <f t="shared" si="38"/>
        <v/>
      </c>
      <c r="O8" t="str">
        <f t="shared" si="39"/>
        <v/>
      </c>
      <c r="P8" t="str">
        <f t="shared" si="5"/>
        <v/>
      </c>
      <c r="Q8" t="str">
        <f t="shared" si="40"/>
        <v/>
      </c>
      <c r="R8" s="10" t="str">
        <f t="shared" si="6"/>
        <v/>
      </c>
      <c r="S8" s="10" t="str">
        <f t="shared" si="7"/>
        <v/>
      </c>
      <c r="T8" s="10" t="str">
        <f t="shared" si="8"/>
        <v/>
      </c>
      <c r="U8" s="10" t="str">
        <f t="shared" si="9"/>
        <v/>
      </c>
      <c r="V8" s="10" t="str">
        <f t="shared" si="10"/>
        <v/>
      </c>
      <c r="W8" s="10" t="str">
        <f t="shared" si="11"/>
        <v/>
      </c>
      <c r="X8" s="10" t="str">
        <f t="shared" si="12"/>
        <v/>
      </c>
      <c r="Y8" s="10" t="str">
        <f t="shared" si="13"/>
        <v/>
      </c>
      <c r="Z8" s="10" t="str">
        <f t="shared" si="14"/>
        <v/>
      </c>
      <c r="AA8" s="10" t="str">
        <f t="shared" si="15"/>
        <v/>
      </c>
      <c r="AB8" s="8" t="str">
        <f t="shared" si="16"/>
        <v/>
      </c>
      <c r="AC8" s="15" t="str">
        <f t="shared" si="17"/>
        <v/>
      </c>
      <c r="AD8" s="15" t="str">
        <f t="shared" si="18"/>
        <v/>
      </c>
      <c r="AE8" s="15" t="str">
        <f t="shared" si="19"/>
        <v/>
      </c>
      <c r="AF8" s="15" t="str">
        <f t="shared" si="20"/>
        <v/>
      </c>
      <c r="AG8" s="15" t="str">
        <f t="shared" si="21"/>
        <v/>
      </c>
      <c r="AH8" s="15" t="str">
        <f t="shared" si="22"/>
        <v/>
      </c>
      <c r="AI8" s="15" t="str">
        <f t="shared" si="23"/>
        <v/>
      </c>
      <c r="AJ8" s="15" t="str">
        <f t="shared" si="24"/>
        <v/>
      </c>
      <c r="AK8" s="15" t="str">
        <f t="shared" si="25"/>
        <v/>
      </c>
      <c r="AL8" s="15" t="str">
        <f t="shared" si="26"/>
        <v/>
      </c>
      <c r="AM8" s="15" t="str">
        <f t="shared" si="27"/>
        <v/>
      </c>
      <c r="AN8" t="str">
        <f t="shared" si="28"/>
        <v/>
      </c>
      <c r="AO8" s="10" t="str">
        <f t="shared" si="29"/>
        <v/>
      </c>
      <c r="AP8" s="10" t="str">
        <f t="shared" si="30"/>
        <v/>
      </c>
      <c r="AQ8" t="str">
        <f t="shared" si="31"/>
        <v/>
      </c>
      <c r="AR8" t="str">
        <f t="shared" si="32"/>
        <v/>
      </c>
      <c r="AS8" t="str">
        <f t="shared" si="33"/>
        <v/>
      </c>
      <c r="AT8" t="str">
        <f t="shared" si="41"/>
        <v/>
      </c>
      <c r="AU8" t="str">
        <f t="shared" si="42"/>
        <v/>
      </c>
      <c r="AV8" t="str">
        <f t="shared" si="34"/>
        <v/>
      </c>
      <c r="AW8" t="str">
        <f t="shared" si="35"/>
        <v/>
      </c>
      <c r="AX8" t="str">
        <f t="shared" si="43"/>
        <v/>
      </c>
      <c r="AY8" t="str">
        <f t="shared" si="37"/>
        <v/>
      </c>
      <c r="BA8" t="s">
        <v>178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>
        <f>3*0.085</f>
        <v>0.255</v>
      </c>
      <c r="CC8">
        <v>-2.125E-7</v>
      </c>
      <c r="CD8">
        <v>-2.125E-7</v>
      </c>
      <c r="CF8">
        <f>0.000000425-0.255</f>
        <v>-0.25499957499999998</v>
      </c>
      <c r="CN8" s="15">
        <f t="shared" si="46"/>
        <v>0</v>
      </c>
      <c r="CO8">
        <f t="shared" si="44"/>
        <v>-4.2499999999999136E-6</v>
      </c>
      <c r="CR8">
        <f t="shared" si="47"/>
        <v>-108000</v>
      </c>
      <c r="CS8">
        <f t="shared" si="48"/>
        <v>-18.36</v>
      </c>
      <c r="CT8">
        <f t="shared" si="48"/>
        <v>0</v>
      </c>
      <c r="CU8">
        <f t="shared" si="48"/>
        <v>0</v>
      </c>
      <c r="CV8">
        <f t="shared" si="48"/>
        <v>0</v>
      </c>
      <c r="CW8">
        <f t="shared" si="48"/>
        <v>0</v>
      </c>
      <c r="CX8">
        <f t="shared" si="48"/>
        <v>5508</v>
      </c>
      <c r="CY8">
        <f t="shared" si="48"/>
        <v>0</v>
      </c>
      <c r="CZ8">
        <f t="shared" si="48"/>
        <v>0</v>
      </c>
      <c r="DA8">
        <f t="shared" si="48"/>
        <v>0</v>
      </c>
      <c r="DB8">
        <f t="shared" si="48"/>
        <v>0</v>
      </c>
      <c r="DC8">
        <f t="shared" si="49"/>
        <v>0</v>
      </c>
      <c r="DD8">
        <f t="shared" si="49"/>
        <v>-4.5899999999999995E-3</v>
      </c>
      <c r="DE8">
        <f t="shared" si="49"/>
        <v>-4.5899999999999995E-3</v>
      </c>
      <c r="DF8">
        <f t="shared" si="49"/>
        <v>0</v>
      </c>
      <c r="DG8">
        <f t="shared" si="49"/>
        <v>-5507.99082</v>
      </c>
      <c r="DH8">
        <f t="shared" si="49"/>
        <v>0</v>
      </c>
      <c r="DI8">
        <f t="shared" si="49"/>
        <v>0</v>
      </c>
      <c r="DJ8">
        <f t="shared" si="49"/>
        <v>0</v>
      </c>
      <c r="DK8">
        <f t="shared" si="49"/>
        <v>0</v>
      </c>
      <c r="DL8">
        <f t="shared" si="49"/>
        <v>0</v>
      </c>
      <c r="DM8">
        <f t="shared" si="50"/>
        <v>0</v>
      </c>
      <c r="DN8">
        <f t="shared" si="50"/>
        <v>0</v>
      </c>
    </row>
    <row r="9" spans="2:122">
      <c r="B9" t="s">
        <v>157</v>
      </c>
      <c r="C9">
        <f ca="1">SUM(T:T)</f>
        <v>1.4975555555555555</v>
      </c>
      <c r="E9" s="4">
        <f t="shared" ca="1" si="2"/>
        <v>1.3976999999999999</v>
      </c>
      <c r="F9" s="19" t="s">
        <v>33</v>
      </c>
      <c r="G9" s="36">
        <v>10</v>
      </c>
      <c r="H9" s="37">
        <v>0.89400000000000002</v>
      </c>
      <c r="I9" s="37"/>
      <c r="J9" s="38">
        <v>3</v>
      </c>
      <c r="K9" s="19">
        <v>1</v>
      </c>
      <c r="L9" s="39"/>
      <c r="M9" s="19"/>
      <c r="N9">
        <f t="shared" si="38"/>
        <v>1.1059999999999999</v>
      </c>
      <c r="O9">
        <f t="shared" si="39"/>
        <v>1</v>
      </c>
      <c r="P9">
        <f t="shared" si="5"/>
        <v>1</v>
      </c>
      <c r="Q9">
        <f t="shared" si="40"/>
        <v>1</v>
      </c>
      <c r="R9" s="10">
        <f t="shared" ca="1" si="6"/>
        <v>-5.2830416666666666</v>
      </c>
      <c r="S9" s="10">
        <f t="shared" ca="1" si="7"/>
        <v>-3.5641349999999995E-3</v>
      </c>
      <c r="T9" s="10">
        <f t="shared" ca="1" si="8"/>
        <v>0</v>
      </c>
      <c r="U9" s="10">
        <f t="shared" ca="1" si="9"/>
        <v>0</v>
      </c>
      <c r="V9" s="10">
        <f t="shared" ca="1" si="10"/>
        <v>0</v>
      </c>
      <c r="W9" s="10">
        <f t="shared" ca="1" si="11"/>
        <v>0</v>
      </c>
      <c r="X9" s="10">
        <f t="shared" ca="1" si="12"/>
        <v>-0.14256540000000001</v>
      </c>
      <c r="Y9" s="10">
        <f t="shared" ca="1" si="13"/>
        <v>0.14256540000000001</v>
      </c>
      <c r="Z9" s="10">
        <f t="shared" ca="1" si="14"/>
        <v>0</v>
      </c>
      <c r="AA9" s="10">
        <f t="shared" ca="1" si="15"/>
        <v>0</v>
      </c>
      <c r="AB9" s="8">
        <f t="shared" ca="1" si="16"/>
        <v>0</v>
      </c>
      <c r="AC9" s="15">
        <f t="shared" ca="1" si="17"/>
        <v>0</v>
      </c>
      <c r="AD9" s="15">
        <f t="shared" ca="1" si="18"/>
        <v>-8.9103375000000006E-7</v>
      </c>
      <c r="AE9" s="15">
        <f t="shared" ca="1" si="19"/>
        <v>-8.9103375000000006E-7</v>
      </c>
      <c r="AF9" s="15">
        <f t="shared" ca="1" si="20"/>
        <v>1.7820675000000001E-6</v>
      </c>
      <c r="AG9" s="15">
        <f t="shared" ca="1" si="21"/>
        <v>0</v>
      </c>
      <c r="AH9" s="15">
        <f t="shared" ca="1" si="22"/>
        <v>-1.0817575525E-5</v>
      </c>
      <c r="AI9" s="15">
        <f t="shared" ca="1" si="23"/>
        <v>-3.5215918463259999E-3</v>
      </c>
      <c r="AJ9" s="15">
        <f t="shared" ca="1" si="24"/>
        <v>-2.0807576966E-5</v>
      </c>
      <c r="AK9" s="15">
        <f t="shared" ca="1" si="25"/>
        <v>3.0298531298469998E-3</v>
      </c>
      <c r="AL9" s="15">
        <f t="shared" ca="1" si="26"/>
        <v>7.8028413620000008E-6</v>
      </c>
      <c r="AM9" s="15">
        <f t="shared" ca="1" si="27"/>
        <v>2.2876512175999999E-5</v>
      </c>
      <c r="AN9">
        <f t="shared" ca="1" si="28"/>
        <v>4</v>
      </c>
      <c r="AO9" s="10">
        <f t="shared" ca="1" si="29"/>
        <v>3.1059999999999999</v>
      </c>
      <c r="AP9" s="10">
        <f t="shared" ca="1" si="30"/>
        <v>4.6589999999999998</v>
      </c>
      <c r="AQ9">
        <f t="shared" ca="1" si="31"/>
        <v>13.977</v>
      </c>
      <c r="AR9">
        <f t="shared" ca="1" si="32"/>
        <v>1.3976999999999999</v>
      </c>
      <c r="AS9">
        <f t="shared" ca="1" si="33"/>
        <v>1.3976999999999999</v>
      </c>
      <c r="AT9">
        <f t="shared" si="41"/>
        <v>10</v>
      </c>
      <c r="AU9">
        <f t="shared" si="42"/>
        <v>1</v>
      </c>
      <c r="AV9">
        <f t="shared" si="34"/>
        <v>0</v>
      </c>
      <c r="AW9" t="str">
        <f t="shared" si="35"/>
        <v/>
      </c>
      <c r="AX9" t="str">
        <f t="shared" si="43"/>
        <v/>
      </c>
      <c r="AY9">
        <f t="shared" ca="1" si="37"/>
        <v>1.3976999999999999</v>
      </c>
      <c r="BA9" t="s">
        <v>100</v>
      </c>
      <c r="BB9" s="9">
        <f t="shared" ref="BB9:BK9" si="51">IF(BB31=1,IF(BB32=0,0,MIN(MAX((BB38+BB35/10)/BB32,0.5),1.5)),"")</f>
        <v>1.5</v>
      </c>
      <c r="BC9" s="9">
        <f t="shared" ca="1" si="51"/>
        <v>1.5</v>
      </c>
      <c r="BD9" s="9">
        <f t="shared" ca="1" si="51"/>
        <v>1.5</v>
      </c>
      <c r="BE9" s="9">
        <f t="shared" ca="1" si="51"/>
        <v>1.5</v>
      </c>
      <c r="BF9" s="9">
        <f t="shared" ca="1" si="51"/>
        <v>0</v>
      </c>
      <c r="BG9" s="9" t="str">
        <f t="shared" ca="1" si="51"/>
        <v/>
      </c>
      <c r="BH9" s="9"/>
      <c r="BI9" s="9" t="str">
        <f t="shared" ca="1" si="51"/>
        <v/>
      </c>
      <c r="BJ9" s="9" t="str">
        <f t="shared" ca="1" si="51"/>
        <v/>
      </c>
      <c r="BK9" s="9" t="str">
        <f t="shared" ca="1" si="51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>
        <f>-3*0.0255</f>
        <v>-7.6499999999999999E-2</v>
      </c>
      <c r="CC9">
        <v>-2.125E-7</v>
      </c>
      <c r="CD9">
        <v>-2.125E-7</v>
      </c>
      <c r="CF9">
        <v>4.2500000000000001E-7</v>
      </c>
      <c r="CN9" s="15">
        <f t="shared" ref="CN9:CN11" si="52">SUM(BT9:CM9)</f>
        <v>-7.6499999999999999E-2</v>
      </c>
      <c r="CO9">
        <f t="shared" si="44"/>
        <v>-1.4501000000000002E-3</v>
      </c>
      <c r="CR9">
        <f t="shared" si="47"/>
        <v>-54000</v>
      </c>
      <c r="CS9">
        <f t="shared" si="48"/>
        <v>-18.36</v>
      </c>
      <c r="CT9">
        <f t="shared" si="48"/>
        <v>0</v>
      </c>
      <c r="CU9">
        <f t="shared" si="48"/>
        <v>0</v>
      </c>
      <c r="CV9">
        <f t="shared" si="48"/>
        <v>0</v>
      </c>
      <c r="CW9">
        <f t="shared" si="48"/>
        <v>0</v>
      </c>
      <c r="CX9">
        <f t="shared" si="48"/>
        <v>-1652.3999999999999</v>
      </c>
      <c r="CY9">
        <f t="shared" si="48"/>
        <v>0</v>
      </c>
      <c r="CZ9">
        <f t="shared" si="48"/>
        <v>0</v>
      </c>
      <c r="DA9">
        <f t="shared" si="48"/>
        <v>0</v>
      </c>
      <c r="DB9">
        <f t="shared" si="48"/>
        <v>0</v>
      </c>
      <c r="DC9">
        <f t="shared" si="49"/>
        <v>0</v>
      </c>
      <c r="DD9">
        <f t="shared" si="49"/>
        <v>-4.5899999999999995E-3</v>
      </c>
      <c r="DE9">
        <f t="shared" si="49"/>
        <v>-4.5899999999999995E-3</v>
      </c>
      <c r="DF9">
        <f t="shared" si="49"/>
        <v>0</v>
      </c>
      <c r="DG9">
        <f t="shared" si="49"/>
        <v>9.1799999999999989E-3</v>
      </c>
      <c r="DH9">
        <f t="shared" si="49"/>
        <v>0</v>
      </c>
      <c r="DI9">
        <f t="shared" si="49"/>
        <v>0</v>
      </c>
      <c r="DJ9">
        <f t="shared" si="49"/>
        <v>0</v>
      </c>
      <c r="DK9">
        <f t="shared" si="49"/>
        <v>0</v>
      </c>
      <c r="DL9">
        <f t="shared" si="49"/>
        <v>0</v>
      </c>
      <c r="DM9">
        <f t="shared" si="50"/>
        <v>0</v>
      </c>
      <c r="DN9">
        <f t="shared" si="50"/>
        <v>0</v>
      </c>
    </row>
    <row r="10" spans="2:122">
      <c r="B10" t="s">
        <v>120</v>
      </c>
      <c r="C10">
        <f ca="1">SUM(U:U)</f>
        <v>3.3490984848484846</v>
      </c>
      <c r="E10" s="4">
        <f t="shared" ca="1" si="2"/>
        <v>2.3192999999999997</v>
      </c>
      <c r="F10" s="19" t="s">
        <v>34</v>
      </c>
      <c r="G10" s="36">
        <v>11</v>
      </c>
      <c r="H10" s="37">
        <v>0.1</v>
      </c>
      <c r="I10" s="37">
        <v>0.246</v>
      </c>
      <c r="J10" s="38">
        <v>3</v>
      </c>
      <c r="K10" s="19">
        <v>1</v>
      </c>
      <c r="L10" s="39"/>
      <c r="M10" s="19"/>
      <c r="N10">
        <f t="shared" si="38"/>
        <v>3.6539999999999999</v>
      </c>
      <c r="O10">
        <f t="shared" si="39"/>
        <v>2</v>
      </c>
      <c r="P10">
        <f t="shared" si="5"/>
        <v>1</v>
      </c>
      <c r="Q10">
        <f t="shared" si="40"/>
        <v>1</v>
      </c>
      <c r="R10" s="10">
        <f t="shared" ca="1" si="6"/>
        <v>-8.7807083333333331</v>
      </c>
      <c r="S10" s="10">
        <f t="shared" ca="1" si="7"/>
        <v>-5.9142149999999987E-3</v>
      </c>
      <c r="T10" s="10">
        <f t="shared" ca="1" si="8"/>
        <v>0</v>
      </c>
      <c r="U10" s="10">
        <f t="shared" ca="1" si="9"/>
        <v>0</v>
      </c>
      <c r="V10" s="10">
        <f t="shared" ca="1" si="10"/>
        <v>0</v>
      </c>
      <c r="W10" s="10">
        <f t="shared" ca="1" si="11"/>
        <v>0</v>
      </c>
      <c r="X10" s="10">
        <f t="shared" ca="1" si="12"/>
        <v>0</v>
      </c>
      <c r="Y10" s="10">
        <f t="shared" ca="1" si="13"/>
        <v>-0.1182843</v>
      </c>
      <c r="Z10" s="10">
        <f t="shared" ca="1" si="14"/>
        <v>0.1182843</v>
      </c>
      <c r="AA10" s="10">
        <f t="shared" ca="1" si="15"/>
        <v>0</v>
      </c>
      <c r="AB10" s="8">
        <f t="shared" ca="1" si="16"/>
        <v>0</v>
      </c>
      <c r="AC10" s="15">
        <f t="shared" ca="1" si="17"/>
        <v>0</v>
      </c>
      <c r="AD10" s="15">
        <f t="shared" ca="1" si="18"/>
        <v>-1.4785537499999999E-6</v>
      </c>
      <c r="AE10" s="15">
        <f t="shared" ca="1" si="19"/>
        <v>-1.4785537499999999E-6</v>
      </c>
      <c r="AF10" s="15">
        <f t="shared" ca="1" si="20"/>
        <v>2.9571074999999997E-6</v>
      </c>
      <c r="AG10" s="15">
        <f t="shared" ca="1" si="21"/>
        <v>0</v>
      </c>
      <c r="AH10" s="15">
        <f t="shared" ca="1" si="22"/>
        <v>-2.1635151050000001E-5</v>
      </c>
      <c r="AI10" s="15">
        <f t="shared" ca="1" si="23"/>
        <v>-7.0431836926519997E-3</v>
      </c>
      <c r="AJ10" s="15">
        <f t="shared" ca="1" si="24"/>
        <v>-4.1615153932E-5</v>
      </c>
      <c r="AK10" s="15">
        <f t="shared" ca="1" si="25"/>
        <v>6.0597062596939996E-3</v>
      </c>
      <c r="AL10" s="15">
        <f t="shared" ca="1" si="26"/>
        <v>1.5605682724000002E-5</v>
      </c>
      <c r="AM10" s="15">
        <f t="shared" ca="1" si="27"/>
        <v>4.5753024351999997E-5</v>
      </c>
      <c r="AN10">
        <f t="shared" ca="1" si="28"/>
        <v>3</v>
      </c>
      <c r="AO10" s="10">
        <f t="shared" ca="1" si="29"/>
        <v>5.1539999999999999</v>
      </c>
      <c r="AP10" s="10">
        <f t="shared" ca="1" si="30"/>
        <v>7.7309999999999999</v>
      </c>
      <c r="AQ10">
        <f t="shared" ca="1" si="31"/>
        <v>23.192999999999998</v>
      </c>
      <c r="AR10">
        <f t="shared" ca="1" si="32"/>
        <v>2.3192999999999997</v>
      </c>
      <c r="AS10">
        <f t="shared" ca="1" si="33"/>
        <v>2.3192999999999997</v>
      </c>
      <c r="AT10">
        <f t="shared" si="41"/>
        <v>11</v>
      </c>
      <c r="AU10">
        <f t="shared" si="42"/>
        <v>1</v>
      </c>
      <c r="AV10">
        <f t="shared" si="34"/>
        <v>0</v>
      </c>
      <c r="AW10" t="str">
        <f t="shared" si="35"/>
        <v/>
      </c>
      <c r="AX10" t="str">
        <f t="shared" si="43"/>
        <v/>
      </c>
      <c r="AY10">
        <f ca="1">IF(OR(P10="",P10=0),"",MAX(0.25,AS10+IF(AX10="",0,AX10)))</f>
        <v>2.3192999999999997</v>
      </c>
      <c r="BA10" t="s">
        <v>82</v>
      </c>
      <c r="BB10" s="9">
        <f t="shared" ref="BB10:BK10" si="53">IF(BB31=1,IF(BB32=0,0,MIN(BB36/BB32,3)),"")</f>
        <v>3</v>
      </c>
      <c r="BC10" s="9">
        <f t="shared" ca="1" si="53"/>
        <v>3</v>
      </c>
      <c r="BD10" s="9">
        <f t="shared" ca="1" si="53"/>
        <v>3</v>
      </c>
      <c r="BE10" s="9">
        <f t="shared" ca="1" si="53"/>
        <v>3</v>
      </c>
      <c r="BF10" s="9">
        <f t="shared" ca="1" si="53"/>
        <v>0</v>
      </c>
      <c r="BG10" s="9" t="str">
        <f t="shared" ca="1" si="53"/>
        <v/>
      </c>
      <c r="BH10" s="9"/>
      <c r="BI10" s="9" t="str">
        <f t="shared" ca="1" si="53"/>
        <v/>
      </c>
      <c r="BJ10" s="9" t="str">
        <f t="shared" ca="1" si="53"/>
        <v/>
      </c>
      <c r="BK10" s="9" t="str">
        <f t="shared" ca="1" si="53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X10">
        <f>-3*0.017</f>
        <v>-5.1000000000000004E-2</v>
      </c>
      <c r="CD10">
        <v>-2.125E-7</v>
      </c>
      <c r="CE10">
        <v>-2.125E-7</v>
      </c>
      <c r="CF10">
        <v>4.2500000000000001E-7</v>
      </c>
      <c r="CN10" s="15">
        <f t="shared" si="52"/>
        <v>-5.1000000000000004E-2</v>
      </c>
      <c r="CO10">
        <f t="shared" si="44"/>
        <v>-9.6815000000000009E-4</v>
      </c>
      <c r="CR10">
        <f t="shared" si="47"/>
        <v>-54000</v>
      </c>
      <c r="CS10">
        <f t="shared" si="48"/>
        <v>-18.36</v>
      </c>
      <c r="CT10">
        <f t="shared" si="48"/>
        <v>0</v>
      </c>
      <c r="CU10">
        <f t="shared" si="48"/>
        <v>0</v>
      </c>
      <c r="CV10">
        <f t="shared" si="48"/>
        <v>0</v>
      </c>
      <c r="CW10">
        <f t="shared" si="48"/>
        <v>0</v>
      </c>
      <c r="CX10">
        <f t="shared" si="48"/>
        <v>0</v>
      </c>
      <c r="CY10">
        <f t="shared" si="48"/>
        <v>-1101.5999999999999</v>
      </c>
      <c r="CZ10">
        <f t="shared" si="48"/>
        <v>0</v>
      </c>
      <c r="DA10">
        <f t="shared" si="48"/>
        <v>0</v>
      </c>
      <c r="DB10">
        <f t="shared" si="48"/>
        <v>0</v>
      </c>
      <c r="DC10">
        <f t="shared" si="49"/>
        <v>0</v>
      </c>
      <c r="DD10">
        <f t="shared" si="49"/>
        <v>0</v>
      </c>
      <c r="DE10">
        <f t="shared" si="49"/>
        <v>-4.5899999999999995E-3</v>
      </c>
      <c r="DF10">
        <f t="shared" si="49"/>
        <v>-4.5899999999999995E-3</v>
      </c>
      <c r="DG10">
        <f t="shared" si="49"/>
        <v>9.1799999999999989E-3</v>
      </c>
      <c r="DH10">
        <f t="shared" si="49"/>
        <v>0</v>
      </c>
      <c r="DI10">
        <f t="shared" si="49"/>
        <v>0</v>
      </c>
      <c r="DJ10">
        <f t="shared" si="49"/>
        <v>0</v>
      </c>
      <c r="DK10">
        <f t="shared" si="49"/>
        <v>0</v>
      </c>
      <c r="DL10">
        <f t="shared" si="49"/>
        <v>0</v>
      </c>
      <c r="DM10">
        <f t="shared" si="50"/>
        <v>0</v>
      </c>
      <c r="DN10">
        <f t="shared" si="50"/>
        <v>0</v>
      </c>
    </row>
    <row r="11" spans="2:122">
      <c r="B11" t="s">
        <v>141</v>
      </c>
      <c r="C11">
        <f ca="1">SUM(V:V)</f>
        <v>1.867448501872659</v>
      </c>
      <c r="E11" s="4">
        <f t="shared" ca="1" si="2"/>
        <v>2.0385</v>
      </c>
      <c r="F11" s="19" t="s">
        <v>31</v>
      </c>
      <c r="G11" s="36">
        <v>0</v>
      </c>
      <c r="H11" s="37">
        <v>0.47</v>
      </c>
      <c r="I11" s="37">
        <v>0.5</v>
      </c>
      <c r="J11" s="38">
        <v>1</v>
      </c>
      <c r="K11" s="19">
        <v>1</v>
      </c>
      <c r="L11" s="39"/>
      <c r="M11" s="19"/>
      <c r="N11">
        <f t="shared" si="38"/>
        <v>3.0300000000000002</v>
      </c>
      <c r="O11">
        <f t="shared" si="39"/>
        <v>2</v>
      </c>
      <c r="P11">
        <f t="shared" si="5"/>
        <v>1</v>
      </c>
      <c r="Q11">
        <f t="shared" si="40"/>
        <v>1</v>
      </c>
      <c r="R11" s="10">
        <f t="shared" ca="1" si="6"/>
        <v>-2.6314583333333332</v>
      </c>
      <c r="S11" s="10">
        <f t="shared" ca="1" si="7"/>
        <v>4.3318125000000006E-2</v>
      </c>
      <c r="T11" s="10">
        <f t="shared" ca="1" si="8"/>
        <v>0</v>
      </c>
      <c r="U11" s="10">
        <f t="shared" ca="1" si="9"/>
        <v>0</v>
      </c>
      <c r="V11" s="10">
        <f t="shared" ca="1" si="10"/>
        <v>0</v>
      </c>
      <c r="W11" s="10">
        <f t="shared" ca="1" si="11"/>
        <v>0</v>
      </c>
      <c r="X11" s="10">
        <f t="shared" ca="1" si="12"/>
        <v>0</v>
      </c>
      <c r="Y11" s="10">
        <f t="shared" ca="1" si="13"/>
        <v>0</v>
      </c>
      <c r="Z11" s="10">
        <f t="shared" ca="1" si="14"/>
        <v>0</v>
      </c>
      <c r="AA11" s="10">
        <f t="shared" ca="1" si="15"/>
        <v>0</v>
      </c>
      <c r="AB11" s="8">
        <f t="shared" ca="1" si="16"/>
        <v>0</v>
      </c>
      <c r="AC11" s="15">
        <f t="shared" ca="1" si="17"/>
        <v>0</v>
      </c>
      <c r="AD11" s="15">
        <f t="shared" ca="1" si="18"/>
        <v>0</v>
      </c>
      <c r="AE11" s="15">
        <f t="shared" ca="1" si="19"/>
        <v>-8.663625E-7</v>
      </c>
      <c r="AF11" s="15">
        <f t="shared" ca="1" si="20"/>
        <v>8.663625E-7</v>
      </c>
      <c r="AG11" s="15">
        <f t="shared" ca="1" si="21"/>
        <v>0</v>
      </c>
      <c r="AH11" s="15">
        <f t="shared" ca="1" si="22"/>
        <v>-2.1635151050000001E-5</v>
      </c>
      <c r="AI11" s="15">
        <f t="shared" ca="1" si="23"/>
        <v>-7.0431836926519997E-3</v>
      </c>
      <c r="AJ11" s="15">
        <f t="shared" ca="1" si="24"/>
        <v>-4.1615153932E-5</v>
      </c>
      <c r="AK11" s="15">
        <f t="shared" ca="1" si="25"/>
        <v>6.0597062596939996E-3</v>
      </c>
      <c r="AL11" s="15">
        <f t="shared" ca="1" si="26"/>
        <v>1.5605682724000002E-5</v>
      </c>
      <c r="AM11" s="15">
        <f t="shared" ca="1" si="27"/>
        <v>4.5753024351999997E-5</v>
      </c>
      <c r="AN11">
        <f t="shared" ca="1" si="28"/>
        <v>3</v>
      </c>
      <c r="AO11" s="10">
        <f t="shared" ca="1" si="29"/>
        <v>4.53</v>
      </c>
      <c r="AP11" s="10">
        <f t="shared" ca="1" si="30"/>
        <v>6.7949999999999999</v>
      </c>
      <c r="AQ11">
        <f t="shared" ca="1" si="31"/>
        <v>20.384999999999998</v>
      </c>
      <c r="AR11">
        <f t="shared" ca="1" si="32"/>
        <v>2.0385</v>
      </c>
      <c r="AS11">
        <f t="shared" ca="1" si="33"/>
        <v>2.0385</v>
      </c>
      <c r="AT11">
        <f t="shared" si="41"/>
        <v>0</v>
      </c>
      <c r="AU11">
        <f t="shared" si="42"/>
        <v>1</v>
      </c>
      <c r="AV11">
        <f t="shared" si="34"/>
        <v>0</v>
      </c>
      <c r="AW11" t="str">
        <f t="shared" si="35"/>
        <v/>
      </c>
      <c r="AX11" t="str">
        <f t="shared" si="43"/>
        <v/>
      </c>
      <c r="AY11">
        <f t="shared" ref="AY11:AY74" ca="1" si="54">IF(OR(P11="",P11=0),"",MAX(0.25,AS11+IF(AX11="",0,AX11)))</f>
        <v>2.0385</v>
      </c>
      <c r="BA11" t="s">
        <v>118</v>
      </c>
      <c r="BB11" s="9">
        <f t="shared" ref="BB11:BK11" ca="1" si="55">IF(BB$31=1,SUMIF($K:$K,BB$1,$R:$R)+BB8,"")</f>
        <v>69.867291666666659</v>
      </c>
      <c r="BC11" s="9">
        <f t="shared" ca="1" si="55"/>
        <v>33.628124999999997</v>
      </c>
      <c r="BD11" s="9">
        <f t="shared" ca="1" si="55"/>
        <v>68.707434552964827</v>
      </c>
      <c r="BE11" s="9">
        <f t="shared" ca="1" si="55"/>
        <v>23.286111111111111</v>
      </c>
      <c r="BF11" s="9">
        <f t="shared" ca="1" si="55"/>
        <v>95</v>
      </c>
      <c r="BG11" s="9" t="str">
        <f t="shared" ca="1" si="55"/>
        <v/>
      </c>
      <c r="BH11" s="9"/>
      <c r="BI11" s="9" t="str">
        <f t="shared" ca="1" si="55"/>
        <v/>
      </c>
      <c r="BJ11" s="9" t="str">
        <f t="shared" ca="1" si="55"/>
        <v/>
      </c>
      <c r="BK11" s="9" t="str">
        <f t="shared" ca="1" si="55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Y11">
        <f>-3*0.0085</f>
        <v>-2.5500000000000002E-2</v>
      </c>
      <c r="CE11">
        <v>-4.2500000000000001E-7</v>
      </c>
      <c r="CF11">
        <v>4.2500000000000001E-7</v>
      </c>
      <c r="CN11" s="15">
        <f t="shared" si="52"/>
        <v>-2.5500000000000002E-2</v>
      </c>
      <c r="CO11">
        <f t="shared" si="44"/>
        <v>-4.8620000000000005E-4</v>
      </c>
      <c r="CR11">
        <f t="shared" si="47"/>
        <v>-54000</v>
      </c>
      <c r="CS11">
        <f t="shared" si="48"/>
        <v>-18.36</v>
      </c>
      <c r="CT11">
        <f t="shared" si="48"/>
        <v>0</v>
      </c>
      <c r="CU11">
        <f t="shared" si="48"/>
        <v>0</v>
      </c>
      <c r="CV11">
        <f t="shared" si="48"/>
        <v>0</v>
      </c>
      <c r="CW11">
        <f t="shared" si="48"/>
        <v>0</v>
      </c>
      <c r="CX11">
        <f t="shared" si="48"/>
        <v>0</v>
      </c>
      <c r="CY11">
        <f t="shared" si="48"/>
        <v>0</v>
      </c>
      <c r="CZ11">
        <f t="shared" si="48"/>
        <v>-550.79999999999995</v>
      </c>
      <c r="DA11">
        <f t="shared" si="48"/>
        <v>0</v>
      </c>
      <c r="DB11">
        <f t="shared" si="48"/>
        <v>0</v>
      </c>
      <c r="DC11">
        <f t="shared" si="49"/>
        <v>0</v>
      </c>
      <c r="DD11">
        <f t="shared" si="49"/>
        <v>0</v>
      </c>
      <c r="DE11">
        <f t="shared" si="49"/>
        <v>0</v>
      </c>
      <c r="DF11">
        <f t="shared" si="49"/>
        <v>-9.1799999999999989E-3</v>
      </c>
      <c r="DG11">
        <f t="shared" si="49"/>
        <v>9.1799999999999989E-3</v>
      </c>
      <c r="DH11">
        <f t="shared" si="49"/>
        <v>0</v>
      </c>
      <c r="DI11">
        <f t="shared" si="49"/>
        <v>0</v>
      </c>
      <c r="DJ11">
        <f t="shared" si="49"/>
        <v>0</v>
      </c>
      <c r="DK11">
        <f t="shared" si="49"/>
        <v>0</v>
      </c>
      <c r="DL11">
        <f t="shared" si="49"/>
        <v>0</v>
      </c>
      <c r="DM11">
        <f t="shared" si="50"/>
        <v>0</v>
      </c>
      <c r="DN11">
        <f t="shared" si="50"/>
        <v>0</v>
      </c>
    </row>
    <row r="12" spans="2:122">
      <c r="B12" t="s">
        <v>122</v>
      </c>
      <c r="C12">
        <f ca="1">SUM(W:W)</f>
        <v>1.0581944444444444</v>
      </c>
      <c r="E12" s="4">
        <f t="shared" si="2"/>
        <v>1</v>
      </c>
      <c r="F12" s="19" t="s">
        <v>176</v>
      </c>
      <c r="G12" s="36">
        <v>210</v>
      </c>
      <c r="H12" s="37"/>
      <c r="I12" s="37"/>
      <c r="J12" s="38"/>
      <c r="K12" s="19">
        <v>1</v>
      </c>
      <c r="L12" s="39"/>
      <c r="M12" s="19"/>
      <c r="N12" t="str">
        <f t="shared" si="38"/>
        <v/>
      </c>
      <c r="O12" t="str">
        <f t="shared" si="39"/>
        <v/>
      </c>
      <c r="P12">
        <f t="shared" si="5"/>
        <v>0</v>
      </c>
      <c r="Q12">
        <f t="shared" si="40"/>
        <v>1</v>
      </c>
      <c r="R12" s="10">
        <f t="shared" si="6"/>
        <v>100</v>
      </c>
      <c r="S12" s="10">
        <f t="shared" si="7"/>
        <v>0</v>
      </c>
      <c r="T12" s="10">
        <f t="shared" si="8"/>
        <v>-0.2</v>
      </c>
      <c r="U12" s="10">
        <f t="shared" si="9"/>
        <v>0</v>
      </c>
      <c r="V12" s="10">
        <f t="shared" si="10"/>
        <v>0</v>
      </c>
      <c r="W12" s="10">
        <f t="shared" si="11"/>
        <v>0</v>
      </c>
      <c r="X12" s="10">
        <f t="shared" si="12"/>
        <v>0</v>
      </c>
      <c r="Y12" s="10">
        <f t="shared" si="13"/>
        <v>0</v>
      </c>
      <c r="Z12" s="10">
        <f t="shared" si="14"/>
        <v>0</v>
      </c>
      <c r="AA12" s="10">
        <f t="shared" si="15"/>
        <v>0</v>
      </c>
      <c r="AB12" s="8">
        <f t="shared" si="16"/>
        <v>0</v>
      </c>
      <c r="AC12" s="15">
        <f t="shared" si="17"/>
        <v>0</v>
      </c>
      <c r="AD12" s="15">
        <f t="shared" si="18"/>
        <v>0</v>
      </c>
      <c r="AE12" s="15">
        <f t="shared" si="19"/>
        <v>0</v>
      </c>
      <c r="AF12" s="15">
        <f t="shared" si="20"/>
        <v>0</v>
      </c>
      <c r="AG12" s="15">
        <f t="shared" si="21"/>
        <v>0</v>
      </c>
      <c r="AH12" s="15">
        <f t="shared" si="22"/>
        <v>0</v>
      </c>
      <c r="AI12" s="15">
        <f t="shared" si="23"/>
        <v>0</v>
      </c>
      <c r="AJ12" s="15">
        <f t="shared" si="24"/>
        <v>0</v>
      </c>
      <c r="AK12" s="15">
        <f t="shared" si="25"/>
        <v>0</v>
      </c>
      <c r="AL12" s="15">
        <f t="shared" si="26"/>
        <v>0</v>
      </c>
      <c r="AM12" s="15">
        <f t="shared" si="27"/>
        <v>0</v>
      </c>
      <c r="AN12" t="str">
        <f t="shared" si="28"/>
        <v/>
      </c>
      <c r="AO12" s="10" t="str">
        <f t="shared" si="29"/>
        <v/>
      </c>
      <c r="AP12" s="10" t="str">
        <f t="shared" si="30"/>
        <v/>
      </c>
      <c r="AQ12" t="str">
        <f t="shared" si="31"/>
        <v/>
      </c>
      <c r="AR12" t="str">
        <f t="shared" si="32"/>
        <v/>
      </c>
      <c r="AS12" t="str">
        <f t="shared" si="33"/>
        <v/>
      </c>
      <c r="AT12">
        <f t="shared" si="41"/>
        <v>210</v>
      </c>
      <c r="AU12">
        <f t="shared" si="42"/>
        <v>0</v>
      </c>
      <c r="AV12">
        <f t="shared" si="34"/>
        <v>0</v>
      </c>
      <c r="AW12" t="str">
        <f t="shared" si="35"/>
        <v/>
      </c>
      <c r="AX12" t="str">
        <f t="shared" si="43"/>
        <v/>
      </c>
      <c r="AY12" t="str">
        <f t="shared" si="54"/>
        <v/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CB12">
        <v>3.2452726574999999E-4</v>
      </c>
      <c r="CC12">
        <v>-2.125E-7</v>
      </c>
      <c r="CD12">
        <v>-2.125E-7</v>
      </c>
      <c r="CF12">
        <v>4.2500000000000001E-7</v>
      </c>
      <c r="CJ12">
        <v>-6.2422730897999999E-4</v>
      </c>
      <c r="CK12">
        <v>9.0895593895410007E-2</v>
      </c>
      <c r="CM12">
        <v>6.8629536528E-4</v>
      </c>
      <c r="CN12" s="15">
        <f>SUM(BT12:CM12)</f>
        <v>-3.6217810782540043E-2</v>
      </c>
      <c r="CO12">
        <f t="shared" si="44"/>
        <v>-1.0181691038565104E-3</v>
      </c>
      <c r="CR12">
        <f t="shared" si="47"/>
        <v>-108000</v>
      </c>
      <c r="CS12">
        <f t="shared" ref="CS12:DM12" si="56">BR12 * 60 * 60 * 6</f>
        <v>-18.36</v>
      </c>
      <c r="CT12">
        <f t="shared" si="56"/>
        <v>0</v>
      </c>
      <c r="CU12">
        <f t="shared" si="56"/>
        <v>0</v>
      </c>
      <c r="CV12">
        <f t="shared" si="56"/>
        <v>0</v>
      </c>
      <c r="CW12">
        <f t="shared" si="56"/>
        <v>-2754</v>
      </c>
      <c r="CX12">
        <f t="shared" si="56"/>
        <v>0</v>
      </c>
      <c r="CY12">
        <f t="shared" si="56"/>
        <v>0</v>
      </c>
      <c r="CZ12">
        <f t="shared" si="56"/>
        <v>0</v>
      </c>
      <c r="DA12">
        <f t="shared" si="56"/>
        <v>0</v>
      </c>
      <c r="DB12">
        <f t="shared" si="56"/>
        <v>0</v>
      </c>
      <c r="DC12">
        <f t="shared" si="56"/>
        <v>7.0097889402</v>
      </c>
      <c r="DD12">
        <f t="shared" si="56"/>
        <v>-4.5899999999999995E-3</v>
      </c>
      <c r="DE12">
        <f t="shared" si="56"/>
        <v>-4.5899999999999995E-3</v>
      </c>
      <c r="DF12">
        <f t="shared" si="56"/>
        <v>0</v>
      </c>
      <c r="DG12">
        <f t="shared" si="56"/>
        <v>9.1799999999999989E-3</v>
      </c>
      <c r="DH12">
        <f t="shared" si="56"/>
        <v>0</v>
      </c>
      <c r="DI12">
        <f t="shared" si="56"/>
        <v>0</v>
      </c>
      <c r="DJ12">
        <f t="shared" si="56"/>
        <v>0</v>
      </c>
      <c r="DK12">
        <f t="shared" si="56"/>
        <v>-13.483309873968</v>
      </c>
      <c r="DL12">
        <f t="shared" si="56"/>
        <v>1963.3448281408562</v>
      </c>
      <c r="DM12">
        <f t="shared" si="56"/>
        <v>0</v>
      </c>
      <c r="DN12">
        <f t="shared" ref="DN12:DN23" si="57">CM12 * 60 * 60 * 6</f>
        <v>14.823979890047998</v>
      </c>
    </row>
    <row r="13" spans="2:122">
      <c r="B13" t="s">
        <v>123</v>
      </c>
      <c r="C13">
        <f ca="1">SUM(X:X)</f>
        <v>2.9579720743844323E-2</v>
      </c>
      <c r="E13" s="4">
        <f t="shared" si="2"/>
        <v>1</v>
      </c>
      <c r="F13" s="19" t="s">
        <v>163</v>
      </c>
      <c r="G13" s="36">
        <v>200</v>
      </c>
      <c r="H13" s="37"/>
      <c r="I13" s="37"/>
      <c r="J13" s="38"/>
      <c r="K13" s="19">
        <v>1</v>
      </c>
      <c r="L13" s="39"/>
      <c r="M13" s="19"/>
      <c r="N13" t="str">
        <f t="shared" si="38"/>
        <v/>
      </c>
      <c r="O13" t="str">
        <f t="shared" si="39"/>
        <v/>
      </c>
      <c r="P13">
        <f t="shared" si="5"/>
        <v>0</v>
      </c>
      <c r="Q13">
        <f t="shared" si="40"/>
        <v>1</v>
      </c>
      <c r="R13" s="10">
        <f t="shared" si="6"/>
        <v>-2.5</v>
      </c>
      <c r="S13" s="10">
        <f t="shared" si="7"/>
        <v>0</v>
      </c>
      <c r="T13" s="10">
        <f t="shared" si="8"/>
        <v>0.49951111111111113</v>
      </c>
      <c r="U13" s="10">
        <f t="shared" si="9"/>
        <v>0</v>
      </c>
      <c r="V13" s="10">
        <f t="shared" si="10"/>
        <v>0</v>
      </c>
      <c r="W13" s="10">
        <f t="shared" si="11"/>
        <v>0</v>
      </c>
      <c r="X13" s="10">
        <f t="shared" si="12"/>
        <v>0</v>
      </c>
      <c r="Y13" s="10">
        <f t="shared" si="13"/>
        <v>0</v>
      </c>
      <c r="Z13" s="10">
        <f t="shared" si="14"/>
        <v>0</v>
      </c>
      <c r="AA13" s="10">
        <f t="shared" si="15"/>
        <v>0</v>
      </c>
      <c r="AB13" s="8">
        <f t="shared" si="16"/>
        <v>0</v>
      </c>
      <c r="AC13" s="15">
        <f t="shared" si="17"/>
        <v>0</v>
      </c>
      <c r="AD13" s="15">
        <f t="shared" si="18"/>
        <v>0</v>
      </c>
      <c r="AE13" s="15">
        <f t="shared" si="19"/>
        <v>0</v>
      </c>
      <c r="AF13" s="15">
        <f t="shared" si="20"/>
        <v>0</v>
      </c>
      <c r="AG13" s="15">
        <f t="shared" si="21"/>
        <v>0</v>
      </c>
      <c r="AH13" s="15">
        <f t="shared" si="22"/>
        <v>0</v>
      </c>
      <c r="AI13" s="15">
        <f t="shared" si="23"/>
        <v>0</v>
      </c>
      <c r="AJ13" s="15">
        <f t="shared" si="24"/>
        <v>0</v>
      </c>
      <c r="AK13" s="15">
        <f t="shared" si="25"/>
        <v>0</v>
      </c>
      <c r="AL13" s="15">
        <f t="shared" si="26"/>
        <v>0</v>
      </c>
      <c r="AM13" s="15">
        <f t="shared" si="27"/>
        <v>0</v>
      </c>
      <c r="AN13" t="str">
        <f t="shared" si="28"/>
        <v/>
      </c>
      <c r="AO13" s="10" t="str">
        <f t="shared" si="29"/>
        <v/>
      </c>
      <c r="AP13" s="10" t="str">
        <f t="shared" si="30"/>
        <v/>
      </c>
      <c r="AQ13" t="str">
        <f t="shared" si="31"/>
        <v/>
      </c>
      <c r="AR13" t="str">
        <f t="shared" si="32"/>
        <v/>
      </c>
      <c r="AS13" t="str">
        <f t="shared" si="33"/>
        <v/>
      </c>
      <c r="AT13">
        <f t="shared" si="41"/>
        <v>200</v>
      </c>
      <c r="AU13">
        <f t="shared" si="42"/>
        <v>0</v>
      </c>
      <c r="AV13">
        <f t="shared" si="34"/>
        <v>0</v>
      </c>
      <c r="AW13" t="str">
        <f t="shared" si="35"/>
        <v/>
      </c>
      <c r="AX13" t="str">
        <f t="shared" si="43"/>
        <v/>
      </c>
      <c r="AY13" t="str">
        <f t="shared" si="54"/>
        <v/>
      </c>
      <c r="BA13" t="s">
        <v>140</v>
      </c>
      <c r="BB13" s="15">
        <f t="shared" ref="BB13:BK13" ca="1" si="58">IF(BB$31=1,SUMIF($K:$K,BB$1,$S:$S),"")</f>
        <v>3.0971025000000006E-2</v>
      </c>
      <c r="BC13" s="15">
        <f t="shared" ca="1" si="58"/>
        <v>-2.24814375E-2</v>
      </c>
      <c r="BD13" s="15">
        <f t="shared" ca="1" si="58"/>
        <v>-1.9128841048064492E-3</v>
      </c>
      <c r="BE13" s="15">
        <f t="shared" ca="1" si="58"/>
        <v>2.8862977777777792E-2</v>
      </c>
      <c r="BF13" s="15">
        <f t="shared" ca="1" si="58"/>
        <v>0</v>
      </c>
      <c r="BG13" s="15" t="str">
        <f t="shared" ca="1" si="58"/>
        <v/>
      </c>
      <c r="BH13" s="15"/>
      <c r="BI13" s="15" t="str">
        <f t="shared" ca="1" si="58"/>
        <v/>
      </c>
      <c r="BJ13" s="15" t="str">
        <f t="shared" ca="1" si="58"/>
        <v/>
      </c>
      <c r="BK13" s="15" t="str">
        <f t="shared" ca="1" si="58"/>
        <v/>
      </c>
      <c r="BL13" s="15">
        <f t="shared" ref="BL13:BL14" ca="1" si="59">SUM(BB13:BK13)</f>
        <v>3.5439681172971346E-2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CC13">
        <v>-2.125E-7</v>
      </c>
      <c r="CD13">
        <v>-2.125E-7</v>
      </c>
      <c r="CF13">
        <v>4.2500000000000001E-7</v>
      </c>
      <c r="CG13">
        <v>2.3408524086E-4</v>
      </c>
      <c r="CJ13">
        <v>-6.2422730897999999E-4</v>
      </c>
      <c r="CK13">
        <v>9.0895593895410007E-2</v>
      </c>
      <c r="CM13">
        <v>6.8629536528E-4</v>
      </c>
      <c r="CN13" s="15">
        <f t="shared" ref="CN13:CN17" si="60">SUM(BT13:CM13)</f>
        <v>-3.6308252807430046E-2</v>
      </c>
      <c r="CO13">
        <f t="shared" si="44"/>
        <v>-1.0240105946400103E-3</v>
      </c>
      <c r="CR13">
        <f t="shared" si="47"/>
        <v>-108000</v>
      </c>
      <c r="CS13">
        <f t="shared" ref="CS13:CS23" si="61">BR13 * 60 * 60 * 6</f>
        <v>-18.36</v>
      </c>
      <c r="CT13">
        <f t="shared" ref="CT13:CT23" si="62">BS13 * 60 * 60 * 6</f>
        <v>0</v>
      </c>
      <c r="CU13">
        <f t="shared" ref="CU13:CU23" si="63">BT13 * 60 * 60 * 6</f>
        <v>0</v>
      </c>
      <c r="CV13">
        <f t="shared" ref="CV13:CV23" si="64">BU13 * 60 * 60 * 6</f>
        <v>0</v>
      </c>
      <c r="CW13">
        <f t="shared" ref="CW13:CW23" si="65">BV13 * 60 * 60 * 6</f>
        <v>-2754</v>
      </c>
      <c r="CX13">
        <f t="shared" ref="CX13:CX23" si="66">BW13 * 60 * 60 * 6</f>
        <v>0</v>
      </c>
      <c r="CY13">
        <f t="shared" ref="CY13:CY23" si="67">BX13 * 60 * 60 * 6</f>
        <v>0</v>
      </c>
      <c r="CZ13">
        <f t="shared" ref="CZ13:CZ23" si="68">BY13 * 60 * 60 * 6</f>
        <v>0</v>
      </c>
      <c r="DA13">
        <f t="shared" ref="DA13:DA23" si="69">BZ13 * 60 * 60 * 6</f>
        <v>0</v>
      </c>
      <c r="DB13">
        <f t="shared" ref="DB13:DB23" si="70">CA13 * 60 * 60 * 6</f>
        <v>0</v>
      </c>
      <c r="DC13">
        <f t="shared" ref="DC13:DC23" si="71">CB13 * 60 * 60 * 6</f>
        <v>0</v>
      </c>
      <c r="DD13">
        <f t="shared" ref="DD13:DD23" si="72">CC13 * 60 * 60 * 6</f>
        <v>-4.5899999999999995E-3</v>
      </c>
      <c r="DE13">
        <f t="shared" ref="DE13:DE23" si="73">CD13 * 60 * 60 * 6</f>
        <v>-4.5899999999999995E-3</v>
      </c>
      <c r="DF13">
        <f t="shared" ref="DF13:DF23" si="74">CE13 * 60 * 60 * 6</f>
        <v>0</v>
      </c>
      <c r="DG13">
        <f t="shared" ref="DG13:DG23" si="75">CF13 * 60 * 60 * 6</f>
        <v>9.1799999999999989E-3</v>
      </c>
      <c r="DH13">
        <f t="shared" ref="DH13:DH23" si="76">CG13 * 60 * 60 * 6</f>
        <v>5.0562412025759995</v>
      </c>
      <c r="DI13">
        <f t="shared" ref="DI13:DI23" si="77">CH13 * 60 * 60 * 6</f>
        <v>0</v>
      </c>
      <c r="DJ13">
        <f t="shared" ref="DJ13:DJ23" si="78">CI13 * 60 * 60 * 6</f>
        <v>0</v>
      </c>
      <c r="DK13">
        <f t="shared" ref="DK13:DK23" si="79">CJ13 * 60 * 60 * 6</f>
        <v>-13.483309873968</v>
      </c>
      <c r="DL13">
        <f t="shared" ref="DL13:DL23" si="80">CK13 * 60 * 60 * 6</f>
        <v>1963.3448281408562</v>
      </c>
      <c r="DM13">
        <f t="shared" ref="DM13:DM23" si="81">CL13 * 60 * 60 * 6</f>
        <v>0</v>
      </c>
      <c r="DN13">
        <f t="shared" si="57"/>
        <v>14.823979890047998</v>
      </c>
    </row>
    <row r="14" spans="2:122">
      <c r="B14" t="s">
        <v>124</v>
      </c>
      <c r="C14">
        <f ca="1">SUM(Y:Y)</f>
        <v>2.4276144561607028E-2</v>
      </c>
      <c r="E14" s="4">
        <f t="shared" si="2"/>
        <v>1</v>
      </c>
      <c r="F14" s="19" t="s">
        <v>163</v>
      </c>
      <c r="G14" s="36">
        <v>200</v>
      </c>
      <c r="H14" s="37"/>
      <c r="I14" s="37"/>
      <c r="J14" s="38"/>
      <c r="K14" s="19">
        <v>1</v>
      </c>
      <c r="L14" s="39"/>
      <c r="M14" s="19"/>
      <c r="N14" t="str">
        <f t="shared" si="38"/>
        <v/>
      </c>
      <c r="O14" t="str">
        <f t="shared" si="39"/>
        <v/>
      </c>
      <c r="P14">
        <f t="shared" si="5"/>
        <v>0</v>
      </c>
      <c r="Q14">
        <f t="shared" si="40"/>
        <v>1</v>
      </c>
      <c r="R14" s="10">
        <f t="shared" si="6"/>
        <v>-2.5</v>
      </c>
      <c r="S14" s="10">
        <f t="shared" si="7"/>
        <v>0</v>
      </c>
      <c r="T14" s="10">
        <f t="shared" si="8"/>
        <v>0.49951111111111113</v>
      </c>
      <c r="U14" s="10">
        <f t="shared" si="9"/>
        <v>0</v>
      </c>
      <c r="V14" s="10">
        <f t="shared" si="10"/>
        <v>0</v>
      </c>
      <c r="W14" s="10">
        <f t="shared" si="11"/>
        <v>0</v>
      </c>
      <c r="X14" s="10">
        <f t="shared" si="12"/>
        <v>0</v>
      </c>
      <c r="Y14" s="10">
        <f t="shared" si="13"/>
        <v>0</v>
      </c>
      <c r="Z14" s="10">
        <f t="shared" si="14"/>
        <v>0</v>
      </c>
      <c r="AA14" s="10">
        <f t="shared" si="15"/>
        <v>0</v>
      </c>
      <c r="AB14" s="8">
        <f t="shared" si="16"/>
        <v>0</v>
      </c>
      <c r="AC14" s="15">
        <f t="shared" si="17"/>
        <v>0</v>
      </c>
      <c r="AD14" s="15">
        <f t="shared" si="18"/>
        <v>0</v>
      </c>
      <c r="AE14" s="15">
        <f t="shared" si="19"/>
        <v>0</v>
      </c>
      <c r="AF14" s="15">
        <f t="shared" si="20"/>
        <v>0</v>
      </c>
      <c r="AG14" s="15">
        <f t="shared" si="21"/>
        <v>0</v>
      </c>
      <c r="AH14" s="15">
        <f t="shared" si="22"/>
        <v>0</v>
      </c>
      <c r="AI14" s="15">
        <f t="shared" si="23"/>
        <v>0</v>
      </c>
      <c r="AJ14" s="15">
        <f t="shared" si="24"/>
        <v>0</v>
      </c>
      <c r="AK14" s="15">
        <f t="shared" si="25"/>
        <v>0</v>
      </c>
      <c r="AL14" s="15">
        <f t="shared" si="26"/>
        <v>0</v>
      </c>
      <c r="AM14" s="15">
        <f t="shared" si="27"/>
        <v>0</v>
      </c>
      <c r="AN14" t="str">
        <f t="shared" si="28"/>
        <v/>
      </c>
      <c r="AO14" s="10" t="str">
        <f t="shared" si="29"/>
        <v/>
      </c>
      <c r="AP14" s="10" t="str">
        <f t="shared" si="30"/>
        <v/>
      </c>
      <c r="AQ14" t="str">
        <f t="shared" si="31"/>
        <v/>
      </c>
      <c r="AR14" t="str">
        <f t="shared" si="32"/>
        <v/>
      </c>
      <c r="AS14" t="str">
        <f t="shared" si="33"/>
        <v/>
      </c>
      <c r="AT14">
        <f t="shared" si="41"/>
        <v>200</v>
      </c>
      <c r="AU14">
        <f t="shared" si="42"/>
        <v>0</v>
      </c>
      <c r="AV14">
        <f t="shared" si="34"/>
        <v>0</v>
      </c>
      <c r="AW14" t="str">
        <f t="shared" si="35"/>
        <v/>
      </c>
      <c r="AX14" t="str">
        <f t="shared" si="43"/>
        <v/>
      </c>
      <c r="AY14" t="str">
        <f t="shared" si="54"/>
        <v/>
      </c>
      <c r="BA14" t="s">
        <v>157</v>
      </c>
      <c r="BB14" s="15">
        <f t="shared" ref="BB14:BK14" ca="1" si="82">IF(BB$31=1,SUMIF($K:$K,BB$1,$T:$T),"")</f>
        <v>0.7990222222222223</v>
      </c>
      <c r="BC14" s="15">
        <f t="shared" ca="1" si="82"/>
        <v>-0.2</v>
      </c>
      <c r="BD14" s="15">
        <f t="shared" ca="1" si="82"/>
        <v>-0.2</v>
      </c>
      <c r="BE14" s="15">
        <f t="shared" ca="1" si="82"/>
        <v>0.29951111111111112</v>
      </c>
      <c r="BF14" s="15">
        <f t="shared" ca="1" si="82"/>
        <v>0.7990222222222223</v>
      </c>
      <c r="BG14" s="15" t="str">
        <f t="shared" ca="1" si="82"/>
        <v/>
      </c>
      <c r="BH14" s="15" t="str">
        <f t="shared" ca="1" si="82"/>
        <v/>
      </c>
      <c r="BI14" s="15" t="str">
        <f t="shared" ca="1" si="82"/>
        <v/>
      </c>
      <c r="BJ14" s="15" t="str">
        <f t="shared" ca="1" si="82"/>
        <v/>
      </c>
      <c r="BK14" s="15" t="str">
        <f t="shared" ca="1" si="82"/>
        <v/>
      </c>
      <c r="BL14" s="15">
        <f t="shared" ca="1" si="59"/>
        <v>1.4975555555555558</v>
      </c>
      <c r="BN14" s="7" t="s">
        <v>199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1.8726819269400001E-2</v>
      </c>
      <c r="CK14" s="7"/>
      <c r="CL14" s="7"/>
      <c r="CM14" s="7">
        <v>-2.0588860958399999E-2</v>
      </c>
      <c r="CN14" s="23">
        <f t="shared" si="60"/>
        <v>-1.8620416889999977E-3</v>
      </c>
      <c r="CO14">
        <f t="shared" si="44"/>
        <v>-6.1120416889999949E-6</v>
      </c>
      <c r="CR14">
        <f t="shared" si="47"/>
        <v>-54000</v>
      </c>
      <c r="CS14">
        <f t="shared" si="61"/>
        <v>-18.36</v>
      </c>
      <c r="CT14">
        <f t="shared" si="62"/>
        <v>0</v>
      </c>
      <c r="CU14">
        <f t="shared" si="63"/>
        <v>0</v>
      </c>
      <c r="CV14">
        <f t="shared" si="64"/>
        <v>0</v>
      </c>
      <c r="CW14">
        <f t="shared" si="65"/>
        <v>0</v>
      </c>
      <c r="CX14">
        <f t="shared" si="66"/>
        <v>0</v>
      </c>
      <c r="CY14">
        <f t="shared" si="67"/>
        <v>0</v>
      </c>
      <c r="CZ14">
        <f t="shared" si="68"/>
        <v>0</v>
      </c>
      <c r="DA14">
        <f t="shared" si="69"/>
        <v>0</v>
      </c>
      <c r="DB14">
        <f t="shared" si="70"/>
        <v>0</v>
      </c>
      <c r="DC14">
        <f t="shared" si="71"/>
        <v>0</v>
      </c>
      <c r="DD14">
        <f t="shared" si="72"/>
        <v>-4.5899999999999995E-3</v>
      </c>
      <c r="DE14">
        <f t="shared" si="73"/>
        <v>-4.5899999999999995E-3</v>
      </c>
      <c r="DF14">
        <f t="shared" si="74"/>
        <v>0</v>
      </c>
      <c r="DG14">
        <f t="shared" si="75"/>
        <v>9.1799999999999989E-3</v>
      </c>
      <c r="DH14">
        <f t="shared" si="76"/>
        <v>0</v>
      </c>
      <c r="DI14">
        <f t="shared" si="77"/>
        <v>0</v>
      </c>
      <c r="DJ14">
        <f t="shared" si="78"/>
        <v>0</v>
      </c>
      <c r="DK14">
        <f t="shared" si="79"/>
        <v>404.49929621903999</v>
      </c>
      <c r="DL14">
        <f t="shared" si="80"/>
        <v>0</v>
      </c>
      <c r="DM14">
        <f t="shared" si="81"/>
        <v>0</v>
      </c>
      <c r="DN14">
        <f t="shared" si="57"/>
        <v>-444.71939670144002</v>
      </c>
    </row>
    <row r="15" spans="2:122">
      <c r="B15" t="s">
        <v>125</v>
      </c>
      <c r="C15">
        <f ca="1">SUM(Z:Z)</f>
        <v>5.8619471945486144E-3</v>
      </c>
      <c r="E15" s="4" t="str">
        <f t="shared" si="2"/>
        <v/>
      </c>
      <c r="F15" s="19"/>
      <c r="G15" s="36"/>
      <c r="H15" s="37"/>
      <c r="I15" s="37"/>
      <c r="J15" s="38"/>
      <c r="K15" s="19"/>
      <c r="L15" s="39"/>
      <c r="M15" s="19"/>
      <c r="N15" t="str">
        <f t="shared" si="38"/>
        <v/>
      </c>
      <c r="O15" t="str">
        <f t="shared" si="39"/>
        <v/>
      </c>
      <c r="P15" t="str">
        <f t="shared" si="5"/>
        <v/>
      </c>
      <c r="Q15" t="str">
        <f t="shared" si="40"/>
        <v/>
      </c>
      <c r="R15" s="10" t="str">
        <f t="shared" si="6"/>
        <v/>
      </c>
      <c r="S15" s="10" t="str">
        <f t="shared" si="7"/>
        <v/>
      </c>
      <c r="T15" s="10" t="str">
        <f t="shared" si="8"/>
        <v/>
      </c>
      <c r="U15" s="10" t="str">
        <f t="shared" si="9"/>
        <v/>
      </c>
      <c r="V15" s="10" t="str">
        <f t="shared" si="10"/>
        <v/>
      </c>
      <c r="W15" s="10" t="str">
        <f t="shared" si="11"/>
        <v/>
      </c>
      <c r="X15" s="10" t="str">
        <f t="shared" si="12"/>
        <v/>
      </c>
      <c r="Y15" s="10" t="str">
        <f t="shared" si="13"/>
        <v/>
      </c>
      <c r="Z15" s="10" t="str">
        <f t="shared" si="14"/>
        <v/>
      </c>
      <c r="AA15" s="10" t="str">
        <f t="shared" si="15"/>
        <v/>
      </c>
      <c r="AB15" s="8" t="str">
        <f t="shared" si="16"/>
        <v/>
      </c>
      <c r="AC15" s="15" t="str">
        <f t="shared" si="17"/>
        <v/>
      </c>
      <c r="AD15" s="15" t="str">
        <f t="shared" si="18"/>
        <v/>
      </c>
      <c r="AE15" s="15" t="str">
        <f t="shared" si="19"/>
        <v/>
      </c>
      <c r="AF15" s="15" t="str">
        <f t="shared" si="20"/>
        <v/>
      </c>
      <c r="AG15" s="15" t="str">
        <f t="shared" si="21"/>
        <v/>
      </c>
      <c r="AH15" s="15" t="str">
        <f t="shared" si="22"/>
        <v/>
      </c>
      <c r="AI15" s="15" t="str">
        <f t="shared" si="23"/>
        <v/>
      </c>
      <c r="AJ15" s="15" t="str">
        <f t="shared" si="24"/>
        <v/>
      </c>
      <c r="AK15" s="15" t="str">
        <f t="shared" si="25"/>
        <v/>
      </c>
      <c r="AL15" s="15" t="str">
        <f t="shared" si="26"/>
        <v/>
      </c>
      <c r="AM15" s="15" t="str">
        <f t="shared" si="27"/>
        <v/>
      </c>
      <c r="AN15" t="str">
        <f t="shared" si="28"/>
        <v/>
      </c>
      <c r="AO15" s="10" t="str">
        <f t="shared" si="29"/>
        <v/>
      </c>
      <c r="AP15" s="10" t="str">
        <f t="shared" si="30"/>
        <v/>
      </c>
      <c r="AQ15" t="str">
        <f t="shared" si="31"/>
        <v/>
      </c>
      <c r="AR15" t="str">
        <f t="shared" si="32"/>
        <v/>
      </c>
      <c r="AS15" t="str">
        <f t="shared" si="33"/>
        <v/>
      </c>
      <c r="AT15" t="str">
        <f t="shared" si="41"/>
        <v/>
      </c>
      <c r="AU15" t="str">
        <f t="shared" si="42"/>
        <v/>
      </c>
      <c r="AV15" t="str">
        <f t="shared" si="34"/>
        <v/>
      </c>
      <c r="AW15" t="str">
        <f t="shared" si="35"/>
        <v/>
      </c>
      <c r="AX15" t="str">
        <f t="shared" si="43"/>
        <v/>
      </c>
      <c r="AY15" t="str">
        <f t="shared" si="54"/>
        <v/>
      </c>
      <c r="BA15" t="s">
        <v>120</v>
      </c>
      <c r="BB15" s="15">
        <f t="shared" ref="BB15:BK15" ca="1" si="83">IF(BB$31=1,SUMIF($K:$K,BB$1,$U:$U),"")</f>
        <v>-0.57374999999999998</v>
      </c>
      <c r="BC15" s="15">
        <f t="shared" ca="1" si="83"/>
        <v>0</v>
      </c>
      <c r="BD15" s="15">
        <f t="shared" ca="1" si="83"/>
        <v>3.9228484848484846</v>
      </c>
      <c r="BE15" s="15">
        <f t="shared" ca="1" si="83"/>
        <v>0</v>
      </c>
      <c r="BF15" s="15">
        <f t="shared" ca="1" si="83"/>
        <v>0</v>
      </c>
      <c r="BG15" s="15" t="str">
        <f t="shared" ca="1" si="83"/>
        <v/>
      </c>
      <c r="BH15" s="15" t="str">
        <f t="shared" ca="1" si="83"/>
        <v/>
      </c>
      <c r="BI15" s="15" t="str">
        <f t="shared" ca="1" si="83"/>
        <v/>
      </c>
      <c r="BJ15" s="15" t="str">
        <f t="shared" ca="1" si="83"/>
        <v/>
      </c>
      <c r="BK15" s="15" t="str">
        <f t="shared" ca="1" si="83"/>
        <v/>
      </c>
      <c r="BL15" s="15">
        <f t="shared" ref="BL15:BL20" ca="1" si="84">SUM(BB15:BK15)</f>
        <v>3.3490984848484846</v>
      </c>
      <c r="BN15" s="7" t="s">
        <v>200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2.1635151050000001E-5</v>
      </c>
      <c r="CC15" s="7">
        <v>-2.125E-7</v>
      </c>
      <c r="CD15" s="7">
        <v>-2.125E-7</v>
      </c>
      <c r="CE15" s="7"/>
      <c r="CF15" s="7">
        <v>4.2500000000000001E-7</v>
      </c>
      <c r="CG15" s="7">
        <v>-1.5605682724000002E-5</v>
      </c>
      <c r="CH15" s="7"/>
      <c r="CI15" s="7">
        <v>7.0431836926519997E-3</v>
      </c>
      <c r="CJ15" s="22">
        <v>-4.1615153932E-5</v>
      </c>
      <c r="CK15" s="7">
        <v>-6.0597062596939996E-3</v>
      </c>
      <c r="CL15" s="7"/>
      <c r="CM15" s="7">
        <v>4.5753024351999997E-5</v>
      </c>
      <c r="CN15" s="23">
        <f t="shared" si="60"/>
        <v>9.9364477170399987E-4</v>
      </c>
      <c r="CO15">
        <f>SUMPRODUCT($BR$2:$CM$2,BR15:CM15)</f>
        <v>-3.8583210085860222E-6</v>
      </c>
      <c r="CR15">
        <f t="shared" si="47"/>
        <v>-108000</v>
      </c>
      <c r="CS15">
        <f t="shared" si="61"/>
        <v>-18.36</v>
      </c>
      <c r="CT15">
        <f t="shared" si="62"/>
        <v>0</v>
      </c>
      <c r="CU15">
        <f t="shared" si="63"/>
        <v>0</v>
      </c>
      <c r="CV15">
        <f t="shared" si="64"/>
        <v>0</v>
      </c>
      <c r="CW15">
        <f t="shared" si="65"/>
        <v>0</v>
      </c>
      <c r="CX15">
        <f t="shared" si="66"/>
        <v>0</v>
      </c>
      <c r="CY15">
        <f t="shared" si="67"/>
        <v>0</v>
      </c>
      <c r="CZ15">
        <f t="shared" si="68"/>
        <v>0</v>
      </c>
      <c r="DA15">
        <f t="shared" si="69"/>
        <v>0</v>
      </c>
      <c r="DB15">
        <f t="shared" si="70"/>
        <v>0</v>
      </c>
      <c r="DC15">
        <f t="shared" si="71"/>
        <v>0.46731926268000007</v>
      </c>
      <c r="DD15">
        <f t="shared" si="72"/>
        <v>-4.5899999999999995E-3</v>
      </c>
      <c r="DE15">
        <f t="shared" si="73"/>
        <v>-4.5899999999999995E-3</v>
      </c>
      <c r="DF15">
        <f t="shared" si="74"/>
        <v>0</v>
      </c>
      <c r="DG15">
        <f t="shared" si="75"/>
        <v>9.1799999999999989E-3</v>
      </c>
      <c r="DH15">
        <f t="shared" si="76"/>
        <v>-0.3370827468384</v>
      </c>
      <c r="DI15">
        <f t="shared" si="77"/>
        <v>0</v>
      </c>
      <c r="DJ15">
        <f t="shared" si="78"/>
        <v>152.13276776128322</v>
      </c>
      <c r="DK15">
        <f t="shared" si="79"/>
        <v>-0.89888732493120005</v>
      </c>
      <c r="DL15">
        <f t="shared" si="80"/>
        <v>-130.88965520939041</v>
      </c>
      <c r="DM15">
        <f t="shared" si="81"/>
        <v>0</v>
      </c>
      <c r="DN15">
        <f t="shared" si="57"/>
        <v>0.98826532600319994</v>
      </c>
    </row>
    <row r="16" spans="2:122">
      <c r="B16" t="s">
        <v>126</v>
      </c>
      <c r="C16">
        <f ca="1">SUM(AA:AA)</f>
        <v>0.11240718750000001</v>
      </c>
      <c r="E16" s="4" t="str">
        <f t="shared" si="2"/>
        <v/>
      </c>
      <c r="F16" s="19"/>
      <c r="G16" s="36"/>
      <c r="H16" s="37"/>
      <c r="I16" s="37"/>
      <c r="J16" s="38"/>
      <c r="K16" s="19"/>
      <c r="L16" s="39"/>
      <c r="M16" s="19"/>
      <c r="N16" t="str">
        <f t="shared" si="38"/>
        <v/>
      </c>
      <c r="O16" t="str">
        <f t="shared" si="39"/>
        <v/>
      </c>
      <c r="P16" t="str">
        <f t="shared" si="5"/>
        <v/>
      </c>
      <c r="Q16" t="str">
        <f t="shared" si="40"/>
        <v/>
      </c>
      <c r="R16" s="10" t="str">
        <f t="shared" si="6"/>
        <v/>
      </c>
      <c r="S16" s="10" t="str">
        <f t="shared" si="7"/>
        <v/>
      </c>
      <c r="T16" s="10" t="str">
        <f t="shared" si="8"/>
        <v/>
      </c>
      <c r="U16" s="10" t="str">
        <f t="shared" si="9"/>
        <v/>
      </c>
      <c r="V16" s="10" t="str">
        <f t="shared" si="10"/>
        <v/>
      </c>
      <c r="W16" s="10" t="str">
        <f t="shared" si="11"/>
        <v/>
      </c>
      <c r="X16" s="10" t="str">
        <f t="shared" si="12"/>
        <v/>
      </c>
      <c r="Y16" s="10" t="str">
        <f t="shared" si="13"/>
        <v/>
      </c>
      <c r="Z16" s="10" t="str">
        <f t="shared" si="14"/>
        <v/>
      </c>
      <c r="AA16" s="10" t="str">
        <f t="shared" si="15"/>
        <v/>
      </c>
      <c r="AB16" s="8" t="str">
        <f t="shared" si="16"/>
        <v/>
      </c>
      <c r="AC16" s="15" t="str">
        <f t="shared" si="17"/>
        <v/>
      </c>
      <c r="AD16" s="15" t="str">
        <f t="shared" si="18"/>
        <v/>
      </c>
      <c r="AE16" s="15" t="str">
        <f t="shared" si="19"/>
        <v/>
      </c>
      <c r="AF16" s="15" t="str">
        <f t="shared" si="20"/>
        <v/>
      </c>
      <c r="AG16" s="15" t="str">
        <f t="shared" si="21"/>
        <v/>
      </c>
      <c r="AH16" s="15" t="str">
        <f t="shared" si="22"/>
        <v/>
      </c>
      <c r="AI16" s="15" t="str">
        <f t="shared" si="23"/>
        <v/>
      </c>
      <c r="AJ16" s="15" t="str">
        <f t="shared" si="24"/>
        <v/>
      </c>
      <c r="AK16" s="15" t="str">
        <f t="shared" si="25"/>
        <v/>
      </c>
      <c r="AL16" s="15" t="str">
        <f t="shared" si="26"/>
        <v/>
      </c>
      <c r="AM16" s="15" t="str">
        <f t="shared" si="27"/>
        <v/>
      </c>
      <c r="AN16" t="str">
        <f t="shared" si="28"/>
        <v/>
      </c>
      <c r="AO16" s="10" t="str">
        <f t="shared" si="29"/>
        <v/>
      </c>
      <c r="AP16" s="10" t="str">
        <f t="shared" si="30"/>
        <v/>
      </c>
      <c r="AQ16" t="str">
        <f t="shared" si="31"/>
        <v/>
      </c>
      <c r="AR16" t="str">
        <f t="shared" si="32"/>
        <v/>
      </c>
      <c r="AS16" t="str">
        <f t="shared" si="33"/>
        <v/>
      </c>
      <c r="AT16" t="str">
        <f t="shared" si="41"/>
        <v/>
      </c>
      <c r="AU16" t="str">
        <f t="shared" si="42"/>
        <v/>
      </c>
      <c r="AV16" t="str">
        <f t="shared" si="34"/>
        <v/>
      </c>
      <c r="AW16" t="str">
        <f t="shared" si="35"/>
        <v/>
      </c>
      <c r="AX16" t="str">
        <f t="shared" si="43"/>
        <v/>
      </c>
      <c r="AY16" t="str">
        <f t="shared" si="54"/>
        <v/>
      </c>
      <c r="BA16" t="s">
        <v>121</v>
      </c>
      <c r="BB16" s="15">
        <f t="shared" ref="BB16:BK16" ca="1" si="85">IF(BB$31=1,SUMIF($K:$K,BB$1,$V:$V),"")</f>
        <v>-0.57374999999999998</v>
      </c>
      <c r="BC16" s="15">
        <f t="shared" ca="1" si="85"/>
        <v>0</v>
      </c>
      <c r="BD16" s="15">
        <f t="shared" ca="1" si="85"/>
        <v>2.441198501872659</v>
      </c>
      <c r="BE16" s="15">
        <f t="shared" ca="1" si="85"/>
        <v>0</v>
      </c>
      <c r="BF16" s="15">
        <f t="shared" ca="1" si="85"/>
        <v>0</v>
      </c>
      <c r="BG16" s="15" t="str">
        <f t="shared" ca="1" si="85"/>
        <v/>
      </c>
      <c r="BH16" s="15" t="str">
        <f t="shared" ca="1" si="85"/>
        <v/>
      </c>
      <c r="BI16" s="15" t="str">
        <f t="shared" ca="1" si="85"/>
        <v/>
      </c>
      <c r="BJ16" s="15" t="str">
        <f t="shared" ca="1" si="85"/>
        <v/>
      </c>
      <c r="BK16" s="15" t="str">
        <f t="shared" ca="1" si="85"/>
        <v/>
      </c>
      <c r="BL16" s="15">
        <f t="shared" ca="1" si="84"/>
        <v>1.867448501872659</v>
      </c>
      <c r="BN16" t="s">
        <v>201</v>
      </c>
      <c r="BO16">
        <v>7.3</v>
      </c>
      <c r="BP16" s="7" t="s">
        <v>67</v>
      </c>
      <c r="BR16" s="22">
        <v>-8.4999999999999995E-4</v>
      </c>
      <c r="BS16" s="13"/>
      <c r="CC16">
        <v>-2.125E-7</v>
      </c>
      <c r="CD16">
        <v>-2.125E-7</v>
      </c>
      <c r="CF16">
        <v>4.2500000000000001E-7</v>
      </c>
      <c r="CI16">
        <v>-7.0431836926519997E-3</v>
      </c>
      <c r="CK16">
        <v>6.0597062596939996E-3</v>
      </c>
      <c r="CN16" s="15">
        <f t="shared" si="60"/>
        <v>-9.8347743295800014E-4</v>
      </c>
      <c r="CO16">
        <f t="shared" ref="CO16:CO38" si="86">SUMPRODUCT($BR$2:$CM$2,BR16:CM16)</f>
        <v>-4.2481084020939756E-6</v>
      </c>
      <c r="CR16">
        <f t="shared" si="47"/>
        <v>0</v>
      </c>
      <c r="CS16">
        <f t="shared" si="61"/>
        <v>-18.36</v>
      </c>
      <c r="CT16">
        <f t="shared" si="62"/>
        <v>0</v>
      </c>
      <c r="CU16">
        <f t="shared" si="63"/>
        <v>0</v>
      </c>
      <c r="CV16">
        <f t="shared" si="64"/>
        <v>0</v>
      </c>
      <c r="CW16">
        <f t="shared" si="65"/>
        <v>0</v>
      </c>
      <c r="CX16">
        <f t="shared" si="66"/>
        <v>0</v>
      </c>
      <c r="CY16">
        <f t="shared" si="67"/>
        <v>0</v>
      </c>
      <c r="CZ16">
        <f t="shared" si="68"/>
        <v>0</v>
      </c>
      <c r="DA16">
        <f t="shared" si="69"/>
        <v>0</v>
      </c>
      <c r="DB16">
        <f t="shared" si="70"/>
        <v>0</v>
      </c>
      <c r="DC16">
        <f t="shared" si="71"/>
        <v>0</v>
      </c>
      <c r="DD16">
        <f t="shared" si="72"/>
        <v>-4.5899999999999995E-3</v>
      </c>
      <c r="DE16">
        <f t="shared" si="73"/>
        <v>-4.5899999999999995E-3</v>
      </c>
      <c r="DF16">
        <f t="shared" si="74"/>
        <v>0</v>
      </c>
      <c r="DG16">
        <f t="shared" si="75"/>
        <v>9.1799999999999989E-3</v>
      </c>
      <c r="DH16">
        <f t="shared" si="76"/>
        <v>0</v>
      </c>
      <c r="DI16">
        <f t="shared" si="77"/>
        <v>0</v>
      </c>
      <c r="DJ16">
        <f t="shared" si="78"/>
        <v>-152.13276776128322</v>
      </c>
      <c r="DK16">
        <f t="shared" si="79"/>
        <v>0</v>
      </c>
      <c r="DL16">
        <f t="shared" si="80"/>
        <v>130.88965520939041</v>
      </c>
      <c r="DM16">
        <f t="shared" si="81"/>
        <v>0</v>
      </c>
      <c r="DN16">
        <f t="shared" si="57"/>
        <v>0</v>
      </c>
    </row>
    <row r="17" spans="2:119">
      <c r="B17" t="s">
        <v>127</v>
      </c>
      <c r="C17">
        <f ca="1">SUM(AB:AB)</f>
        <v>2.7043938812499994E-5</v>
      </c>
      <c r="E17" s="4" t="str">
        <f t="shared" si="2"/>
        <v/>
      </c>
      <c r="F17" s="19"/>
      <c r="G17" s="36"/>
      <c r="H17" s="37"/>
      <c r="I17" s="37"/>
      <c r="J17" s="38"/>
      <c r="K17" s="19"/>
      <c r="L17" s="39"/>
      <c r="M17" s="19"/>
      <c r="N17" t="str">
        <f t="shared" si="38"/>
        <v/>
      </c>
      <c r="O17" t="str">
        <f t="shared" si="39"/>
        <v/>
      </c>
      <c r="P17" t="str">
        <f t="shared" si="5"/>
        <v/>
      </c>
      <c r="Q17" t="str">
        <f t="shared" si="40"/>
        <v/>
      </c>
      <c r="R17" s="10" t="str">
        <f t="shared" si="6"/>
        <v/>
      </c>
      <c r="S17" s="10" t="str">
        <f t="shared" si="7"/>
        <v/>
      </c>
      <c r="T17" s="10" t="str">
        <f t="shared" si="8"/>
        <v/>
      </c>
      <c r="U17" s="10" t="str">
        <f t="shared" si="9"/>
        <v/>
      </c>
      <c r="V17" s="10" t="str">
        <f t="shared" si="10"/>
        <v/>
      </c>
      <c r="W17" s="10" t="str">
        <f t="shared" si="11"/>
        <v/>
      </c>
      <c r="X17" s="10" t="str">
        <f t="shared" si="12"/>
        <v/>
      </c>
      <c r="Y17" s="10" t="str">
        <f t="shared" si="13"/>
        <v/>
      </c>
      <c r="Z17" s="10" t="str">
        <f t="shared" si="14"/>
        <v/>
      </c>
      <c r="AA17" s="10" t="str">
        <f t="shared" si="15"/>
        <v/>
      </c>
      <c r="AB17" s="8" t="str">
        <f t="shared" si="16"/>
        <v/>
      </c>
      <c r="AC17" s="15" t="str">
        <f t="shared" si="17"/>
        <v/>
      </c>
      <c r="AD17" s="15" t="str">
        <f t="shared" si="18"/>
        <v/>
      </c>
      <c r="AE17" s="15" t="str">
        <f t="shared" si="19"/>
        <v/>
      </c>
      <c r="AF17" s="15" t="str">
        <f t="shared" si="20"/>
        <v/>
      </c>
      <c r="AG17" s="15" t="str">
        <f t="shared" si="21"/>
        <v/>
      </c>
      <c r="AH17" s="15" t="str">
        <f t="shared" si="22"/>
        <v/>
      </c>
      <c r="AI17" s="15" t="str">
        <f t="shared" si="23"/>
        <v/>
      </c>
      <c r="AJ17" s="15" t="str">
        <f t="shared" si="24"/>
        <v/>
      </c>
      <c r="AK17" s="15" t="str">
        <f t="shared" si="25"/>
        <v/>
      </c>
      <c r="AL17" s="15" t="str">
        <f t="shared" si="26"/>
        <v/>
      </c>
      <c r="AM17" s="15" t="str">
        <f t="shared" si="27"/>
        <v/>
      </c>
      <c r="AN17" t="str">
        <f t="shared" si="28"/>
        <v/>
      </c>
      <c r="AO17" s="10" t="str">
        <f t="shared" si="29"/>
        <v/>
      </c>
      <c r="AP17" s="10" t="str">
        <f t="shared" si="30"/>
        <v/>
      </c>
      <c r="AQ17" t="str">
        <f t="shared" si="31"/>
        <v/>
      </c>
      <c r="AR17" t="str">
        <f t="shared" si="32"/>
        <v/>
      </c>
      <c r="AS17" t="str">
        <f t="shared" si="33"/>
        <v/>
      </c>
      <c r="AT17" t="str">
        <f t="shared" si="41"/>
        <v/>
      </c>
      <c r="AU17" t="str">
        <f t="shared" si="42"/>
        <v/>
      </c>
      <c r="AV17" t="str">
        <f t="shared" si="34"/>
        <v/>
      </c>
      <c r="AW17" t="str">
        <f t="shared" si="35"/>
        <v/>
      </c>
      <c r="AX17" t="str">
        <f t="shared" si="43"/>
        <v/>
      </c>
      <c r="AY17" t="str">
        <f t="shared" si="54"/>
        <v/>
      </c>
      <c r="BA17" t="s">
        <v>122</v>
      </c>
      <c r="BB17" s="15">
        <f t="shared" ref="BB17:BK17" ca="1" si="87">IF(BB$31=1,SUMIF($K:$K,BB$1,$W:$W),"")</f>
        <v>-0.57374999999999998</v>
      </c>
      <c r="BC17" s="15">
        <f t="shared" ca="1" si="87"/>
        <v>0</v>
      </c>
      <c r="BD17" s="15">
        <f t="shared" ca="1" si="87"/>
        <v>1.6319444444444444</v>
      </c>
      <c r="BE17" s="15">
        <f t="shared" ca="1" si="87"/>
        <v>0</v>
      </c>
      <c r="BF17" s="15">
        <f t="shared" ca="1" si="87"/>
        <v>0</v>
      </c>
      <c r="BG17" s="15" t="str">
        <f t="shared" ca="1" si="87"/>
        <v/>
      </c>
      <c r="BH17" s="15" t="str">
        <f t="shared" ca="1" si="87"/>
        <v/>
      </c>
      <c r="BI17" s="15" t="str">
        <f t="shared" ca="1" si="87"/>
        <v/>
      </c>
      <c r="BJ17" s="15" t="str">
        <f t="shared" ca="1" si="87"/>
        <v/>
      </c>
      <c r="BK17" s="15" t="str">
        <f t="shared" ca="1" si="87"/>
        <v/>
      </c>
      <c r="BL17" s="15">
        <f t="shared" ca="1" si="84"/>
        <v>1.0581944444444444</v>
      </c>
      <c r="BN17" s="7" t="s">
        <v>192</v>
      </c>
      <c r="BO17" s="7">
        <v>7.4</v>
      </c>
      <c r="BP17" s="7" t="s">
        <v>202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4.6817048173499999E-2</v>
      </c>
      <c r="CK17" s="7"/>
      <c r="CL17" s="7"/>
      <c r="CM17" s="7">
        <v>-5.1472152395999997E-2</v>
      </c>
      <c r="CN17" s="23">
        <f t="shared" si="60"/>
        <v>-4.6551042224999978E-3</v>
      </c>
      <c r="CO17">
        <f t="shared" si="86"/>
        <v>-8.9051042224999984E-6</v>
      </c>
      <c r="CR17">
        <f t="shared" si="47"/>
        <v>-135000</v>
      </c>
      <c r="CS17">
        <f t="shared" si="61"/>
        <v>-18.36</v>
      </c>
      <c r="CT17">
        <f t="shared" si="62"/>
        <v>0</v>
      </c>
      <c r="CU17">
        <f t="shared" si="63"/>
        <v>0</v>
      </c>
      <c r="CV17">
        <f t="shared" si="64"/>
        <v>0</v>
      </c>
      <c r="CW17">
        <f t="shared" si="65"/>
        <v>0</v>
      </c>
      <c r="CX17">
        <f t="shared" si="66"/>
        <v>0</v>
      </c>
      <c r="CY17">
        <f t="shared" si="67"/>
        <v>0</v>
      </c>
      <c r="CZ17">
        <f t="shared" si="68"/>
        <v>0</v>
      </c>
      <c r="DA17">
        <f t="shared" si="69"/>
        <v>0</v>
      </c>
      <c r="DB17">
        <f t="shared" si="70"/>
        <v>0</v>
      </c>
      <c r="DC17">
        <f t="shared" si="71"/>
        <v>0</v>
      </c>
      <c r="DD17">
        <f t="shared" si="72"/>
        <v>-4.5899999999999995E-3</v>
      </c>
      <c r="DE17">
        <f t="shared" si="73"/>
        <v>-4.5899999999999995E-3</v>
      </c>
      <c r="DF17">
        <f t="shared" si="74"/>
        <v>0</v>
      </c>
      <c r="DG17">
        <f t="shared" si="75"/>
        <v>9.1799999999999989E-3</v>
      </c>
      <c r="DH17">
        <f t="shared" si="76"/>
        <v>0</v>
      </c>
      <c r="DI17">
        <f t="shared" si="77"/>
        <v>0</v>
      </c>
      <c r="DJ17">
        <f t="shared" si="78"/>
        <v>0</v>
      </c>
      <c r="DK17">
        <f t="shared" si="79"/>
        <v>1011.2482405476001</v>
      </c>
      <c r="DL17">
        <f t="shared" si="80"/>
        <v>0</v>
      </c>
      <c r="DM17">
        <f t="shared" si="81"/>
        <v>0</v>
      </c>
      <c r="DN17">
        <f t="shared" si="57"/>
        <v>-1111.7984917536</v>
      </c>
    </row>
    <row r="18" spans="2:119">
      <c r="B18" t="s">
        <v>132</v>
      </c>
      <c r="C18">
        <f ca="1">SUM(AG:AG)</f>
        <v>2.438387925625E-4</v>
      </c>
      <c r="E18" s="4" t="str">
        <f t="shared" si="2"/>
        <v/>
      </c>
      <c r="F18" s="19"/>
      <c r="G18" s="36"/>
      <c r="H18" s="37"/>
      <c r="I18" s="37"/>
      <c r="J18" s="38"/>
      <c r="K18" s="19"/>
      <c r="L18" s="39"/>
      <c r="M18" s="19"/>
      <c r="N18" t="str">
        <f t="shared" si="38"/>
        <v/>
      </c>
      <c r="O18" t="str">
        <f t="shared" si="39"/>
        <v/>
      </c>
      <c r="P18" t="str">
        <f t="shared" si="5"/>
        <v/>
      </c>
      <c r="Q18" t="str">
        <f t="shared" si="40"/>
        <v/>
      </c>
      <c r="R18" s="10" t="str">
        <f t="shared" si="6"/>
        <v/>
      </c>
      <c r="S18" s="10" t="str">
        <f t="shared" si="7"/>
        <v/>
      </c>
      <c r="T18" s="10" t="str">
        <f t="shared" si="8"/>
        <v/>
      </c>
      <c r="U18" s="10" t="str">
        <f t="shared" si="9"/>
        <v/>
      </c>
      <c r="V18" s="10" t="str">
        <f t="shared" si="10"/>
        <v/>
      </c>
      <c r="W18" s="10" t="str">
        <f t="shared" si="11"/>
        <v/>
      </c>
      <c r="X18" s="10" t="str">
        <f t="shared" si="12"/>
        <v/>
      </c>
      <c r="Y18" s="10" t="str">
        <f t="shared" si="13"/>
        <v/>
      </c>
      <c r="Z18" s="10" t="str">
        <f t="shared" si="14"/>
        <v/>
      </c>
      <c r="AA18" s="10" t="str">
        <f t="shared" si="15"/>
        <v/>
      </c>
      <c r="AB18" s="8" t="str">
        <f t="shared" si="16"/>
        <v/>
      </c>
      <c r="AC18" s="15" t="str">
        <f t="shared" si="17"/>
        <v/>
      </c>
      <c r="AD18" s="15" t="str">
        <f t="shared" si="18"/>
        <v/>
      </c>
      <c r="AE18" s="15" t="str">
        <f t="shared" si="19"/>
        <v/>
      </c>
      <c r="AF18" s="15" t="str">
        <f t="shared" si="20"/>
        <v/>
      </c>
      <c r="AG18" s="15" t="str">
        <f t="shared" si="21"/>
        <v/>
      </c>
      <c r="AH18" s="15" t="str">
        <f t="shared" si="22"/>
        <v/>
      </c>
      <c r="AI18" s="15" t="str">
        <f t="shared" si="23"/>
        <v/>
      </c>
      <c r="AJ18" s="15" t="str">
        <f t="shared" si="24"/>
        <v/>
      </c>
      <c r="AK18" s="15" t="str">
        <f t="shared" si="25"/>
        <v/>
      </c>
      <c r="AL18" s="15" t="str">
        <f t="shared" si="26"/>
        <v/>
      </c>
      <c r="AM18" s="15" t="str">
        <f t="shared" si="27"/>
        <v/>
      </c>
      <c r="AN18" t="str">
        <f t="shared" si="28"/>
        <v/>
      </c>
      <c r="AO18" s="10" t="str">
        <f t="shared" si="29"/>
        <v/>
      </c>
      <c r="AP18" s="10" t="str">
        <f t="shared" si="30"/>
        <v/>
      </c>
      <c r="AQ18" t="str">
        <f t="shared" si="31"/>
        <v/>
      </c>
      <c r="AR18" t="str">
        <f t="shared" si="32"/>
        <v/>
      </c>
      <c r="AS18" t="str">
        <f t="shared" si="33"/>
        <v/>
      </c>
      <c r="AT18" t="str">
        <f t="shared" si="41"/>
        <v/>
      </c>
      <c r="AU18" t="str">
        <f t="shared" si="42"/>
        <v/>
      </c>
      <c r="AV18" t="str">
        <f t="shared" si="34"/>
        <v/>
      </c>
      <c r="AW18" t="str">
        <f t="shared" si="35"/>
        <v/>
      </c>
      <c r="AX18" t="str">
        <f t="shared" si="43"/>
        <v/>
      </c>
      <c r="AY18" t="str">
        <f t="shared" si="54"/>
        <v/>
      </c>
      <c r="BA18" t="s">
        <v>123</v>
      </c>
      <c r="BB18" s="15">
        <f t="shared" ref="BB18:BK18" ca="1" si="88">IF(BB$31=1,SUMIF($K:$K,BB$1,$X:$X),"")</f>
        <v>2.9559599999999964E-2</v>
      </c>
      <c r="BC18" s="15">
        <f t="shared" ca="1" si="88"/>
        <v>0</v>
      </c>
      <c r="BD18" s="15">
        <f t="shared" ca="1" si="88"/>
        <v>2.0120743844360981E-5</v>
      </c>
      <c r="BE18" s="15">
        <f t="shared" ca="1" si="88"/>
        <v>0</v>
      </c>
      <c r="BF18" s="15">
        <f t="shared" ca="1" si="88"/>
        <v>0</v>
      </c>
      <c r="BG18" s="15" t="str">
        <f t="shared" ca="1" si="88"/>
        <v/>
      </c>
      <c r="BH18" s="15" t="str">
        <f t="shared" ca="1" si="88"/>
        <v/>
      </c>
      <c r="BI18" s="15" t="str">
        <f t="shared" ca="1" si="88"/>
        <v/>
      </c>
      <c r="BJ18" s="15" t="str">
        <f t="shared" ca="1" si="88"/>
        <v/>
      </c>
      <c r="BK18" s="15" t="str">
        <f t="shared" ca="1" si="88"/>
        <v/>
      </c>
      <c r="BL18" s="15">
        <f t="shared" ca="1" si="84"/>
        <v>2.9579720743844323E-2</v>
      </c>
      <c r="BN18" s="7" t="s">
        <v>193</v>
      </c>
      <c r="BO18" s="7">
        <v>7.5</v>
      </c>
      <c r="BP18" s="7" t="s">
        <v>202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5.4087877625000002E-5</v>
      </c>
      <c r="CC18" s="7">
        <v>-2.125E-7</v>
      </c>
      <c r="CD18" s="7">
        <v>-2.125E-7</v>
      </c>
      <c r="CE18" s="7"/>
      <c r="CF18" s="7">
        <v>4.2500000000000001E-7</v>
      </c>
      <c r="CG18" s="7">
        <v>-3.9014206810000002E-5</v>
      </c>
      <c r="CH18" s="7"/>
      <c r="CI18" s="7">
        <v>1.7607959231629999E-2</v>
      </c>
      <c r="CJ18" s="7">
        <v>-1.0403788482999999E-4</v>
      </c>
      <c r="CK18" s="7">
        <v>-1.5149265649234999E-2</v>
      </c>
      <c r="CL18" s="7"/>
      <c r="CM18" s="7">
        <v>1.1438256088E-4</v>
      </c>
      <c r="CN18" s="23">
        <f t="shared" ref="CN18:CN22" si="89">SUM(BT18:CM18)</f>
        <v>2.4841119292600029E-3</v>
      </c>
      <c r="CO18">
        <f t="shared" si="86"/>
        <v>-3.2708025214650599E-6</v>
      </c>
      <c r="CR18">
        <f t="shared" si="47"/>
        <v>-270000</v>
      </c>
      <c r="CS18">
        <f t="shared" si="61"/>
        <v>-18.36</v>
      </c>
      <c r="CT18">
        <f t="shared" si="62"/>
        <v>0</v>
      </c>
      <c r="CU18">
        <f t="shared" si="63"/>
        <v>0</v>
      </c>
      <c r="CV18">
        <f t="shared" si="64"/>
        <v>0</v>
      </c>
      <c r="CW18">
        <f t="shared" si="65"/>
        <v>0</v>
      </c>
      <c r="CX18">
        <f t="shared" si="66"/>
        <v>0</v>
      </c>
      <c r="CY18">
        <f t="shared" si="67"/>
        <v>0</v>
      </c>
      <c r="CZ18">
        <f t="shared" si="68"/>
        <v>0</v>
      </c>
      <c r="DA18">
        <f t="shared" si="69"/>
        <v>0</v>
      </c>
      <c r="DB18">
        <f t="shared" si="70"/>
        <v>0</v>
      </c>
      <c r="DC18">
        <f t="shared" si="71"/>
        <v>1.1682981567000001</v>
      </c>
      <c r="DD18">
        <f t="shared" si="72"/>
        <v>-4.5899999999999995E-3</v>
      </c>
      <c r="DE18">
        <f t="shared" si="73"/>
        <v>-4.5899999999999995E-3</v>
      </c>
      <c r="DF18">
        <f t="shared" si="74"/>
        <v>0</v>
      </c>
      <c r="DG18">
        <f t="shared" si="75"/>
        <v>9.1799999999999989E-3</v>
      </c>
      <c r="DH18">
        <f t="shared" si="76"/>
        <v>-0.84270686709600007</v>
      </c>
      <c r="DI18">
        <f t="shared" si="77"/>
        <v>0</v>
      </c>
      <c r="DJ18">
        <f t="shared" si="78"/>
        <v>380.33191940320796</v>
      </c>
      <c r="DK18">
        <f t="shared" si="79"/>
        <v>-2.2472183123280001</v>
      </c>
      <c r="DL18">
        <f t="shared" si="80"/>
        <v>-327.22413802347597</v>
      </c>
      <c r="DM18">
        <f t="shared" si="81"/>
        <v>0</v>
      </c>
      <c r="DN18">
        <f t="shared" si="57"/>
        <v>2.4706633150079997</v>
      </c>
    </row>
    <row r="19" spans="2:119">
      <c r="E19" s="4" t="str">
        <f t="shared" si="2"/>
        <v/>
      </c>
      <c r="F19" s="19" t="s">
        <v>209</v>
      </c>
      <c r="G19" s="36"/>
      <c r="H19" s="37"/>
      <c r="I19" s="37"/>
      <c r="J19" s="38"/>
      <c r="K19" s="19"/>
      <c r="L19" s="39"/>
      <c r="M19" s="19"/>
      <c r="N19" t="str">
        <f t="shared" si="38"/>
        <v/>
      </c>
      <c r="O19" t="str">
        <f t="shared" si="39"/>
        <v/>
      </c>
      <c r="P19" t="str">
        <f t="shared" si="5"/>
        <v/>
      </c>
      <c r="Q19" t="str">
        <f t="shared" si="40"/>
        <v/>
      </c>
      <c r="R19" s="10" t="str">
        <f t="shared" si="6"/>
        <v/>
      </c>
      <c r="S19" s="10" t="str">
        <f t="shared" si="7"/>
        <v/>
      </c>
      <c r="T19" s="10" t="str">
        <f t="shared" si="8"/>
        <v/>
      </c>
      <c r="U19" s="10" t="str">
        <f t="shared" si="9"/>
        <v/>
      </c>
      <c r="V19" s="10" t="str">
        <f t="shared" si="10"/>
        <v/>
      </c>
      <c r="W19" s="10" t="str">
        <f t="shared" si="11"/>
        <v/>
      </c>
      <c r="X19" s="10" t="str">
        <f t="shared" si="12"/>
        <v/>
      </c>
      <c r="Y19" s="10" t="str">
        <f t="shared" si="13"/>
        <v/>
      </c>
      <c r="Z19" s="10" t="str">
        <f t="shared" si="14"/>
        <v/>
      </c>
      <c r="AA19" s="10" t="str">
        <f t="shared" si="15"/>
        <v/>
      </c>
      <c r="AB19" s="8" t="str">
        <f t="shared" si="16"/>
        <v/>
      </c>
      <c r="AC19" s="15" t="str">
        <f t="shared" si="17"/>
        <v/>
      </c>
      <c r="AD19" s="15" t="str">
        <f t="shared" si="18"/>
        <v/>
      </c>
      <c r="AE19" s="15" t="str">
        <f t="shared" si="19"/>
        <v/>
      </c>
      <c r="AF19" s="15" t="str">
        <f t="shared" si="20"/>
        <v/>
      </c>
      <c r="AG19" s="15" t="str">
        <f t="shared" si="21"/>
        <v/>
      </c>
      <c r="AH19" s="15" t="str">
        <f t="shared" si="22"/>
        <v/>
      </c>
      <c r="AI19" s="15" t="str">
        <f t="shared" si="23"/>
        <v/>
      </c>
      <c r="AJ19" s="15" t="str">
        <f t="shared" si="24"/>
        <v/>
      </c>
      <c r="AK19" s="15" t="str">
        <f t="shared" si="25"/>
        <v/>
      </c>
      <c r="AL19" s="15" t="str">
        <f t="shared" si="26"/>
        <v/>
      </c>
      <c r="AM19" s="15" t="str">
        <f t="shared" si="27"/>
        <v/>
      </c>
      <c r="AN19" t="str">
        <f t="shared" si="28"/>
        <v/>
      </c>
      <c r="AO19" s="10" t="str">
        <f t="shared" si="29"/>
        <v/>
      </c>
      <c r="AP19" s="10" t="str">
        <f t="shared" si="30"/>
        <v/>
      </c>
      <c r="AQ19" t="str">
        <f t="shared" si="31"/>
        <v/>
      </c>
      <c r="AR19" t="str">
        <f t="shared" si="32"/>
        <v/>
      </c>
      <c r="AS19" t="str">
        <f t="shared" si="33"/>
        <v/>
      </c>
      <c r="AT19" t="str">
        <f t="shared" si="41"/>
        <v/>
      </c>
      <c r="AU19" t="str">
        <f t="shared" si="42"/>
        <v/>
      </c>
      <c r="AV19" t="str">
        <f t="shared" si="34"/>
        <v/>
      </c>
      <c r="AW19" t="str">
        <f t="shared" si="35"/>
        <v/>
      </c>
      <c r="AX19" t="str">
        <f t="shared" si="43"/>
        <v/>
      </c>
      <c r="AY19" t="str">
        <f t="shared" si="54"/>
        <v/>
      </c>
      <c r="BA19" t="s">
        <v>124</v>
      </c>
      <c r="BB19" s="15">
        <f t="shared" ref="BB19:BK19" ca="1" si="90">IF(BB$31=1,SUMIF($K:$K,BB$1,$Y:$Y),"")</f>
        <v>2.4281100000000014E-2</v>
      </c>
      <c r="BC19" s="15">
        <f t="shared" ca="1" si="90"/>
        <v>0</v>
      </c>
      <c r="BD19" s="15">
        <f t="shared" ca="1" si="90"/>
        <v>-4.955438392984766E-6</v>
      </c>
      <c r="BE19" s="15">
        <f t="shared" ca="1" si="90"/>
        <v>0</v>
      </c>
      <c r="BF19" s="15">
        <f t="shared" ca="1" si="90"/>
        <v>0</v>
      </c>
      <c r="BG19" s="15" t="str">
        <f t="shared" ca="1" si="90"/>
        <v/>
      </c>
      <c r="BH19" s="15" t="str">
        <f t="shared" ca="1" si="90"/>
        <v/>
      </c>
      <c r="BI19" s="15" t="str">
        <f t="shared" ca="1" si="90"/>
        <v/>
      </c>
      <c r="BJ19" s="15" t="str">
        <f t="shared" ca="1" si="90"/>
        <v/>
      </c>
      <c r="BK19" s="15" t="str">
        <f t="shared" ca="1" si="90"/>
        <v/>
      </c>
      <c r="BL19" s="15">
        <f t="shared" ca="1" si="84"/>
        <v>2.4276144561607028E-2</v>
      </c>
      <c r="BN19" s="7" t="s">
        <v>194</v>
      </c>
      <c r="BO19" s="7">
        <v>7.6</v>
      </c>
      <c r="BP19" s="7" t="s">
        <v>202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>
        <v>-2.125E-7</v>
      </c>
      <c r="CD19" s="7">
        <v>-2.125E-7</v>
      </c>
      <c r="CE19" s="7"/>
      <c r="CF19" s="7">
        <v>4.2500000000000001E-7</v>
      </c>
      <c r="CG19" s="7"/>
      <c r="CH19" s="7"/>
      <c r="CI19" s="7">
        <v>-1.7607959231629999E-2</v>
      </c>
      <c r="CJ19" s="7"/>
      <c r="CK19" s="7">
        <v>1.5149265649234999E-2</v>
      </c>
      <c r="CL19" s="7"/>
      <c r="CM19" s="7"/>
      <c r="CN19" s="23">
        <f t="shared" si="89"/>
        <v>-2.4586935823949999E-3</v>
      </c>
      <c r="CO19">
        <f t="shared" si="86"/>
        <v>-4.2452710052349403E-6</v>
      </c>
      <c r="CR19">
        <f t="shared" si="47"/>
        <v>0</v>
      </c>
      <c r="CS19">
        <f t="shared" si="61"/>
        <v>-18.36</v>
      </c>
      <c r="CT19">
        <f t="shared" si="62"/>
        <v>0</v>
      </c>
      <c r="CU19">
        <f t="shared" si="63"/>
        <v>0</v>
      </c>
      <c r="CV19">
        <f t="shared" si="64"/>
        <v>0</v>
      </c>
      <c r="CW19">
        <f t="shared" si="65"/>
        <v>0</v>
      </c>
      <c r="CX19">
        <f t="shared" si="66"/>
        <v>0</v>
      </c>
      <c r="CY19">
        <f t="shared" si="67"/>
        <v>0</v>
      </c>
      <c r="CZ19">
        <f t="shared" si="68"/>
        <v>0</v>
      </c>
      <c r="DA19">
        <f t="shared" si="69"/>
        <v>0</v>
      </c>
      <c r="DB19">
        <f t="shared" si="70"/>
        <v>0</v>
      </c>
      <c r="DC19">
        <f t="shared" si="71"/>
        <v>0</v>
      </c>
      <c r="DD19">
        <f t="shared" si="72"/>
        <v>-4.5899999999999995E-3</v>
      </c>
      <c r="DE19">
        <f t="shared" si="73"/>
        <v>-4.5899999999999995E-3</v>
      </c>
      <c r="DF19">
        <f t="shared" si="74"/>
        <v>0</v>
      </c>
      <c r="DG19">
        <f t="shared" si="75"/>
        <v>9.1799999999999989E-3</v>
      </c>
      <c r="DH19">
        <f t="shared" si="76"/>
        <v>0</v>
      </c>
      <c r="DI19">
        <f t="shared" si="77"/>
        <v>0</v>
      </c>
      <c r="DJ19">
        <f t="shared" si="78"/>
        <v>-380.33191940320796</v>
      </c>
      <c r="DK19">
        <f t="shared" si="79"/>
        <v>0</v>
      </c>
      <c r="DL19">
        <f t="shared" si="80"/>
        <v>327.22413802347597</v>
      </c>
      <c r="DM19">
        <f t="shared" si="81"/>
        <v>0</v>
      </c>
      <c r="DN19">
        <f t="shared" si="57"/>
        <v>0</v>
      </c>
    </row>
    <row r="20" spans="2:119">
      <c r="B20" t="s">
        <v>133</v>
      </c>
      <c r="C20">
        <f ca="1">SUM(AH:AH)</f>
        <v>2.1635151050000028E-5</v>
      </c>
      <c r="E20" s="4">
        <f t="shared" ca="1" si="2"/>
        <v>2.1862500000000002</v>
      </c>
      <c r="F20" s="19" t="s">
        <v>36</v>
      </c>
      <c r="G20" s="36">
        <v>12</v>
      </c>
      <c r="H20" s="37">
        <v>0.09</v>
      </c>
      <c r="I20" s="37">
        <v>0.08</v>
      </c>
      <c r="J20" s="38">
        <v>6</v>
      </c>
      <c r="K20" s="19">
        <v>2</v>
      </c>
      <c r="L20" s="39"/>
      <c r="M20" s="19"/>
      <c r="N20">
        <f t="shared" si="38"/>
        <v>3.83</v>
      </c>
      <c r="O20">
        <f t="shared" si="39"/>
        <v>2</v>
      </c>
      <c r="P20">
        <f>IF(G20="","",IF(AND(G20&gt;=100,G20&lt;300),0,1))</f>
        <v>1</v>
      </c>
      <c r="Q20">
        <f t="shared" si="40"/>
        <v>1</v>
      </c>
      <c r="R20" s="10">
        <f t="shared" ca="1" si="6"/>
        <v>-32.877083333333339</v>
      </c>
      <c r="S20" s="10">
        <f t="shared" ca="1" si="7"/>
        <v>-1.1149875E-2</v>
      </c>
      <c r="T20" s="10">
        <f t="shared" ca="1" si="8"/>
        <v>0</v>
      </c>
      <c r="U20" s="10">
        <f t="shared" ca="1" si="9"/>
        <v>0</v>
      </c>
      <c r="V20" s="10">
        <f t="shared" ca="1" si="10"/>
        <v>0</v>
      </c>
      <c r="W20" s="10">
        <f t="shared" ca="1" si="11"/>
        <v>0</v>
      </c>
      <c r="X20" s="10">
        <f t="shared" ca="1" si="12"/>
        <v>0</v>
      </c>
      <c r="Y20" s="10">
        <f t="shared" ca="1" si="13"/>
        <v>0</v>
      </c>
      <c r="Z20" s="10">
        <f t="shared" ca="1" si="14"/>
        <v>-5.5749375000000011E-2</v>
      </c>
      <c r="AA20" s="10">
        <f t="shared" ca="1" si="15"/>
        <v>5.5749375000000011E-2</v>
      </c>
      <c r="AB20" s="8">
        <f t="shared" ca="1" si="16"/>
        <v>0</v>
      </c>
      <c r="AC20" s="15">
        <f t="shared" ca="1" si="17"/>
        <v>0</v>
      </c>
      <c r="AD20" s="15">
        <f t="shared" ca="1" si="18"/>
        <v>0</v>
      </c>
      <c r="AE20" s="15">
        <f t="shared" ca="1" si="19"/>
        <v>-5.5749375000000007E-6</v>
      </c>
      <c r="AF20" s="15">
        <f t="shared" ca="1" si="20"/>
        <v>5.5749375000000007E-6</v>
      </c>
      <c r="AG20" s="15">
        <f t="shared" ca="1" si="21"/>
        <v>0</v>
      </c>
      <c r="AH20" s="15">
        <f t="shared" ca="1" si="22"/>
        <v>-2.1635151050000001E-5</v>
      </c>
      <c r="AI20" s="15">
        <f t="shared" ca="1" si="23"/>
        <v>-7.0431836926519997E-3</v>
      </c>
      <c r="AJ20" s="15">
        <f t="shared" ca="1" si="24"/>
        <v>-4.1615153932E-5</v>
      </c>
      <c r="AK20" s="15">
        <f t="shared" ca="1" si="25"/>
        <v>6.0597062596939996E-3</v>
      </c>
      <c r="AL20" s="15">
        <f t="shared" ca="1" si="26"/>
        <v>1.5605682724000002E-5</v>
      </c>
      <c r="AM20" s="15">
        <f t="shared" ca="1" si="27"/>
        <v>4.5753024351999997E-5</v>
      </c>
      <c r="AN20">
        <f t="shared" ca="1" si="28"/>
        <v>4</v>
      </c>
      <c r="AO20" s="10">
        <f t="shared" ca="1" si="29"/>
        <v>5.83</v>
      </c>
      <c r="AP20" s="10">
        <f t="shared" ca="1" si="30"/>
        <v>8.745000000000001</v>
      </c>
      <c r="AQ20">
        <f t="shared" ca="1" si="31"/>
        <v>26.235000000000003</v>
      </c>
      <c r="AR20">
        <f t="shared" ca="1" si="32"/>
        <v>2.1862500000000002</v>
      </c>
      <c r="AS20">
        <f t="shared" ca="1" si="33"/>
        <v>2.1862500000000002</v>
      </c>
      <c r="AT20">
        <f t="shared" si="41"/>
        <v>12</v>
      </c>
      <c r="AU20">
        <f t="shared" si="42"/>
        <v>2</v>
      </c>
      <c r="AV20">
        <f t="shared" si="34"/>
        <v>0</v>
      </c>
      <c r="AW20" t="str">
        <f t="shared" si="35"/>
        <v/>
      </c>
      <c r="AX20" t="str">
        <f t="shared" si="43"/>
        <v/>
      </c>
      <c r="AY20">
        <f t="shared" ca="1" si="54"/>
        <v>2.1862500000000002</v>
      </c>
      <c r="BA20" t="s">
        <v>125</v>
      </c>
      <c r="BB20" s="15">
        <f t="shared" ref="BB20:BK20" ca="1" si="91">IF(BB$31=1,SUMIF($K:$K,BB$1,$Z:$Z),"")</f>
        <v>0.1182843</v>
      </c>
      <c r="BC20" s="15">
        <f t="shared" ca="1" si="91"/>
        <v>-0.11240718750000001</v>
      </c>
      <c r="BD20" s="15">
        <f t="shared" ca="1" si="91"/>
        <v>-1.5165305451375661E-5</v>
      </c>
      <c r="BE20" s="15">
        <f t="shared" ca="1" si="91"/>
        <v>0</v>
      </c>
      <c r="BF20" s="15">
        <f t="shared" ca="1" si="91"/>
        <v>0</v>
      </c>
      <c r="BG20" s="15" t="str">
        <f t="shared" ca="1" si="91"/>
        <v/>
      </c>
      <c r="BH20" s="15" t="str">
        <f t="shared" ca="1" si="91"/>
        <v/>
      </c>
      <c r="BI20" s="15" t="str">
        <f t="shared" ca="1" si="91"/>
        <v/>
      </c>
      <c r="BJ20" s="15" t="str">
        <f t="shared" ca="1" si="91"/>
        <v/>
      </c>
      <c r="BK20" s="15" t="str">
        <f t="shared" ca="1" si="91"/>
        <v/>
      </c>
      <c r="BL20" s="15">
        <f t="shared" ca="1" si="84"/>
        <v>5.8619471945486144E-3</v>
      </c>
      <c r="BN20" s="7" t="s">
        <v>195</v>
      </c>
      <c r="BO20" s="7">
        <v>8.1</v>
      </c>
      <c r="BP20" s="7" t="s">
        <v>187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>
        <v>-2.125E-7</v>
      </c>
      <c r="CD20" s="7">
        <v>-2.125E-7</v>
      </c>
      <c r="CE20" s="7"/>
      <c r="CF20" s="7">
        <v>4.2500000000000001E-7</v>
      </c>
      <c r="CG20" s="7">
        <v>1.5605682724000002E-5</v>
      </c>
      <c r="CH20" s="7"/>
      <c r="CI20" s="7"/>
      <c r="CJ20" s="7"/>
      <c r="CK20" s="7"/>
      <c r="CL20" s="7">
        <v>-1.5605682724000002E-5</v>
      </c>
      <c r="CM20" s="7"/>
      <c r="CN20" s="15">
        <f t="shared" si="89"/>
        <v>0</v>
      </c>
      <c r="CO20">
        <f t="shared" si="86"/>
        <v>-4.2656056827239992E-6</v>
      </c>
      <c r="CR20">
        <f t="shared" si="47"/>
        <v>-27000</v>
      </c>
      <c r="CS20">
        <f t="shared" si="61"/>
        <v>-18.36</v>
      </c>
      <c r="CT20">
        <f t="shared" si="62"/>
        <v>0</v>
      </c>
      <c r="CU20">
        <f t="shared" si="63"/>
        <v>0</v>
      </c>
      <c r="CV20">
        <f t="shared" si="64"/>
        <v>0</v>
      </c>
      <c r="CW20">
        <f t="shared" si="65"/>
        <v>0</v>
      </c>
      <c r="CX20">
        <f t="shared" si="66"/>
        <v>0</v>
      </c>
      <c r="CY20">
        <f t="shared" si="67"/>
        <v>0</v>
      </c>
      <c r="CZ20">
        <f t="shared" si="68"/>
        <v>0</v>
      </c>
      <c r="DA20">
        <f t="shared" si="69"/>
        <v>0</v>
      </c>
      <c r="DB20">
        <f t="shared" si="70"/>
        <v>0</v>
      </c>
      <c r="DC20">
        <f t="shared" si="71"/>
        <v>0</v>
      </c>
      <c r="DD20">
        <f t="shared" si="72"/>
        <v>-4.5899999999999995E-3</v>
      </c>
      <c r="DE20">
        <f t="shared" si="73"/>
        <v>-4.5899999999999995E-3</v>
      </c>
      <c r="DF20">
        <f t="shared" si="74"/>
        <v>0</v>
      </c>
      <c r="DG20">
        <f t="shared" si="75"/>
        <v>9.1799999999999989E-3</v>
      </c>
      <c r="DH20">
        <f t="shared" si="76"/>
        <v>0.3370827468384</v>
      </c>
      <c r="DI20">
        <f t="shared" si="77"/>
        <v>0</v>
      </c>
      <c r="DJ20">
        <f t="shared" si="78"/>
        <v>0</v>
      </c>
      <c r="DK20">
        <f t="shared" si="79"/>
        <v>0</v>
      </c>
      <c r="DL20">
        <f t="shared" si="80"/>
        <v>0</v>
      </c>
      <c r="DM20">
        <f t="shared" si="81"/>
        <v>-0.3370827468384</v>
      </c>
      <c r="DN20">
        <f t="shared" si="57"/>
        <v>0</v>
      </c>
    </row>
    <row r="21" spans="2:119">
      <c r="B21" t="s">
        <v>134</v>
      </c>
      <c r="C21">
        <f ca="1">SUM(AI:AI)</f>
        <v>1.5847163308466999E-2</v>
      </c>
      <c r="E21" s="4">
        <f t="shared" ca="1" si="2"/>
        <v>2.2218749999999998</v>
      </c>
      <c r="F21" s="19" t="s">
        <v>36</v>
      </c>
      <c r="G21" s="36">
        <v>12</v>
      </c>
      <c r="H21" s="37">
        <v>0</v>
      </c>
      <c r="I21" s="37">
        <v>7.4999999999999997E-2</v>
      </c>
      <c r="J21" s="38">
        <v>6</v>
      </c>
      <c r="K21" s="19">
        <v>2</v>
      </c>
      <c r="L21" s="39"/>
      <c r="M21" s="19"/>
      <c r="N21">
        <f t="shared" si="38"/>
        <v>3.9249999999999998</v>
      </c>
      <c r="O21">
        <f t="shared" si="39"/>
        <v>2</v>
      </c>
      <c r="P21">
        <f t="shared" ref="P21:P84" si="92">IF(G21="","",IF(AND(G21&gt;=100,G21&lt;300),0,1))</f>
        <v>1</v>
      </c>
      <c r="Q21">
        <f t="shared" si="40"/>
        <v>1</v>
      </c>
      <c r="R21" s="10">
        <f t="shared" ca="1" si="6"/>
        <v>-33.411458333333336</v>
      </c>
      <c r="S21" s="10">
        <f t="shared" ca="1" si="7"/>
        <v>-1.1331562499999998E-2</v>
      </c>
      <c r="T21" s="10">
        <f t="shared" ca="1" si="8"/>
        <v>0</v>
      </c>
      <c r="U21" s="10">
        <f t="shared" ca="1" si="9"/>
        <v>0</v>
      </c>
      <c r="V21" s="10">
        <f t="shared" ca="1" si="10"/>
        <v>0</v>
      </c>
      <c r="W21" s="10">
        <f t="shared" ca="1" si="11"/>
        <v>0</v>
      </c>
      <c r="X21" s="10">
        <f t="shared" ca="1" si="12"/>
        <v>0</v>
      </c>
      <c r="Y21" s="10">
        <f t="shared" ca="1" si="13"/>
        <v>0</v>
      </c>
      <c r="Z21" s="10">
        <f t="shared" ca="1" si="14"/>
        <v>-5.6657812500000002E-2</v>
      </c>
      <c r="AA21" s="10">
        <f t="shared" ca="1" si="15"/>
        <v>5.6657812500000002E-2</v>
      </c>
      <c r="AB21" s="8">
        <f t="shared" ca="1" si="16"/>
        <v>0</v>
      </c>
      <c r="AC21" s="15">
        <f t="shared" ca="1" si="17"/>
        <v>0</v>
      </c>
      <c r="AD21" s="15">
        <f t="shared" ca="1" si="18"/>
        <v>0</v>
      </c>
      <c r="AE21" s="15">
        <f t="shared" ca="1" si="19"/>
        <v>-5.6657812499999996E-6</v>
      </c>
      <c r="AF21" s="15">
        <f t="shared" ca="1" si="20"/>
        <v>5.6657812499999996E-6</v>
      </c>
      <c r="AG21" s="15">
        <f t="shared" ca="1" si="21"/>
        <v>0</v>
      </c>
      <c r="AH21" s="15">
        <f t="shared" ca="1" si="22"/>
        <v>-2.1635151050000001E-5</v>
      </c>
      <c r="AI21" s="15">
        <f t="shared" ca="1" si="23"/>
        <v>-7.0431836926519997E-3</v>
      </c>
      <c r="AJ21" s="15">
        <f t="shared" ca="1" si="24"/>
        <v>-4.1615153932E-5</v>
      </c>
      <c r="AK21" s="15">
        <f t="shared" ca="1" si="25"/>
        <v>6.0597062596939996E-3</v>
      </c>
      <c r="AL21" s="15">
        <f t="shared" ca="1" si="26"/>
        <v>1.5605682724000002E-5</v>
      </c>
      <c r="AM21" s="15">
        <f t="shared" ca="1" si="27"/>
        <v>4.5753024351999997E-5</v>
      </c>
      <c r="AN21">
        <f t="shared" ca="1" si="28"/>
        <v>4</v>
      </c>
      <c r="AO21" s="10">
        <f t="shared" ca="1" si="29"/>
        <v>5.9249999999999998</v>
      </c>
      <c r="AP21" s="10">
        <f t="shared" ca="1" si="30"/>
        <v>8.8874999999999993</v>
      </c>
      <c r="AQ21">
        <f t="shared" ca="1" si="31"/>
        <v>26.662499999999998</v>
      </c>
      <c r="AR21">
        <f t="shared" ca="1" si="32"/>
        <v>2.2218749999999998</v>
      </c>
      <c r="AS21">
        <f t="shared" ca="1" si="33"/>
        <v>2.2218749999999998</v>
      </c>
      <c r="AT21">
        <f t="shared" si="41"/>
        <v>12</v>
      </c>
      <c r="AU21">
        <f t="shared" si="42"/>
        <v>2</v>
      </c>
      <c r="AV21">
        <f t="shared" si="34"/>
        <v>0</v>
      </c>
      <c r="AW21" t="str">
        <f t="shared" si="35"/>
        <v/>
      </c>
      <c r="AX21" t="str">
        <f t="shared" si="43"/>
        <v/>
      </c>
      <c r="AY21">
        <f t="shared" ca="1" si="54"/>
        <v>2.2218749999999998</v>
      </c>
      <c r="BA21" t="s">
        <v>126</v>
      </c>
      <c r="BB21" s="15">
        <f t="shared" ref="BB21:BK21" ca="1" si="93">IF(BB$31=1,SUMIF($K:$K,BB$1,$AA:$AA),"")</f>
        <v>0</v>
      </c>
      <c r="BC21" s="15">
        <f t="shared" ca="1" si="93"/>
        <v>0.11240718750000001</v>
      </c>
      <c r="BD21" s="15">
        <f t="shared" ca="1" si="93"/>
        <v>0</v>
      </c>
      <c r="BE21" s="15">
        <f t="shared" ca="1" si="93"/>
        <v>0</v>
      </c>
      <c r="BF21" s="15">
        <f t="shared" ca="1" si="93"/>
        <v>0</v>
      </c>
      <c r="BG21" s="15" t="str">
        <f t="shared" ca="1" si="93"/>
        <v/>
      </c>
      <c r="BH21" s="15" t="str">
        <f t="shared" ca="1" si="93"/>
        <v/>
      </c>
      <c r="BI21" s="15" t="str">
        <f t="shared" ca="1" si="93"/>
        <v/>
      </c>
      <c r="BJ21" s="15" t="str">
        <f t="shared" ca="1" si="93"/>
        <v/>
      </c>
      <c r="BK21" s="15" t="str">
        <f t="shared" ca="1" si="93"/>
        <v/>
      </c>
      <c r="BL21" s="15">
        <f t="shared" ref="BL21:BL29" ca="1" si="94">SUM(BB21:BK21)</f>
        <v>0.11240718750000001</v>
      </c>
      <c r="BN21" s="7" t="s">
        <v>196</v>
      </c>
      <c r="BO21" s="7">
        <v>8.1999999999999993</v>
      </c>
      <c r="BP21" s="7" t="s">
        <v>187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-2.1635151050000001E-5</v>
      </c>
      <c r="CC21" s="7">
        <v>-2.125E-7</v>
      </c>
      <c r="CD21" s="7">
        <v>-2.125E-7</v>
      </c>
      <c r="CE21" s="7"/>
      <c r="CF21" s="7">
        <v>4.2500000000000001E-7</v>
      </c>
      <c r="CG21" s="7"/>
      <c r="CH21" s="7">
        <v>2.1635151050000001E-5</v>
      </c>
      <c r="CI21" s="7"/>
      <c r="CJ21" s="7"/>
      <c r="CK21" s="7"/>
      <c r="CL21" s="7"/>
      <c r="CM21" s="7"/>
      <c r="CN21" s="23">
        <f t="shared" si="89"/>
        <v>0</v>
      </c>
      <c r="CO21">
        <f t="shared" si="86"/>
        <v>-4.6177975678499987E-6</v>
      </c>
      <c r="CR21">
        <f t="shared" si="47"/>
        <v>-54000</v>
      </c>
      <c r="CS21">
        <f t="shared" si="61"/>
        <v>-18.36</v>
      </c>
      <c r="CT21">
        <f t="shared" si="62"/>
        <v>0</v>
      </c>
      <c r="CU21">
        <f t="shared" si="63"/>
        <v>0</v>
      </c>
      <c r="CV21">
        <f t="shared" si="64"/>
        <v>0</v>
      </c>
      <c r="CW21">
        <f t="shared" si="65"/>
        <v>0</v>
      </c>
      <c r="CX21">
        <f t="shared" si="66"/>
        <v>0</v>
      </c>
      <c r="CY21">
        <f t="shared" si="67"/>
        <v>0</v>
      </c>
      <c r="CZ21">
        <f t="shared" si="68"/>
        <v>0</v>
      </c>
      <c r="DA21">
        <f t="shared" si="69"/>
        <v>0</v>
      </c>
      <c r="DB21">
        <f t="shared" si="70"/>
        <v>0</v>
      </c>
      <c r="DC21">
        <f t="shared" si="71"/>
        <v>-0.46731926268000007</v>
      </c>
      <c r="DD21">
        <f t="shared" si="72"/>
        <v>-4.5899999999999995E-3</v>
      </c>
      <c r="DE21">
        <f t="shared" si="73"/>
        <v>-4.5899999999999995E-3</v>
      </c>
      <c r="DF21">
        <f t="shared" si="74"/>
        <v>0</v>
      </c>
      <c r="DG21">
        <f t="shared" si="75"/>
        <v>9.1799999999999989E-3</v>
      </c>
      <c r="DH21">
        <f t="shared" si="76"/>
        <v>0</v>
      </c>
      <c r="DI21">
        <f t="shared" si="77"/>
        <v>0.46731926268000007</v>
      </c>
      <c r="DJ21">
        <f t="shared" si="78"/>
        <v>0</v>
      </c>
      <c r="DK21">
        <f t="shared" si="79"/>
        <v>0</v>
      </c>
      <c r="DL21">
        <f t="shared" si="80"/>
        <v>0</v>
      </c>
      <c r="DM21">
        <f t="shared" si="81"/>
        <v>0</v>
      </c>
      <c r="DN21">
        <f t="shared" si="57"/>
        <v>0</v>
      </c>
    </row>
    <row r="22" spans="2:119">
      <c r="B22" t="s">
        <v>135</v>
      </c>
      <c r="C22">
        <f ca="1">ROUND(SUM(AJ:AJ),15)</f>
        <v>0</v>
      </c>
      <c r="E22" s="4" t="str">
        <f t="shared" si="2"/>
        <v/>
      </c>
      <c r="F22" s="19"/>
      <c r="G22" s="36"/>
      <c r="H22" s="37"/>
      <c r="I22" s="37"/>
      <c r="J22" s="38"/>
      <c r="K22" s="19"/>
      <c r="L22" s="39"/>
      <c r="M22" s="19"/>
      <c r="N22" s="30" t="str">
        <f t="shared" si="38"/>
        <v/>
      </c>
      <c r="O22" t="str">
        <f t="shared" si="39"/>
        <v/>
      </c>
      <c r="P22" t="str">
        <f t="shared" si="92"/>
        <v/>
      </c>
      <c r="Q22" t="str">
        <f t="shared" si="40"/>
        <v/>
      </c>
      <c r="R22" s="10" t="str">
        <f t="shared" si="6"/>
        <v/>
      </c>
      <c r="S22" s="10" t="str">
        <f t="shared" si="7"/>
        <v/>
      </c>
      <c r="T22" s="10" t="str">
        <f t="shared" si="8"/>
        <v/>
      </c>
      <c r="U22" s="10" t="str">
        <f t="shared" si="9"/>
        <v/>
      </c>
      <c r="V22" s="10" t="str">
        <f t="shared" si="10"/>
        <v/>
      </c>
      <c r="W22" s="10" t="str">
        <f t="shared" si="11"/>
        <v/>
      </c>
      <c r="X22" s="10" t="str">
        <f t="shared" si="12"/>
        <v/>
      </c>
      <c r="Y22" s="10" t="str">
        <f t="shared" si="13"/>
        <v/>
      </c>
      <c r="Z22" s="10" t="str">
        <f t="shared" si="14"/>
        <v/>
      </c>
      <c r="AA22" s="10" t="str">
        <f t="shared" si="15"/>
        <v/>
      </c>
      <c r="AB22" s="8" t="str">
        <f t="shared" si="16"/>
        <v/>
      </c>
      <c r="AC22" s="15" t="str">
        <f t="shared" si="17"/>
        <v/>
      </c>
      <c r="AD22" s="15" t="str">
        <f t="shared" si="18"/>
        <v/>
      </c>
      <c r="AE22" s="15" t="str">
        <f t="shared" si="19"/>
        <v/>
      </c>
      <c r="AF22" s="15" t="str">
        <f t="shared" si="20"/>
        <v/>
      </c>
      <c r="AG22" s="15" t="str">
        <f t="shared" si="21"/>
        <v/>
      </c>
      <c r="AH22" s="15" t="str">
        <f t="shared" si="22"/>
        <v/>
      </c>
      <c r="AI22" s="15" t="str">
        <f t="shared" si="23"/>
        <v/>
      </c>
      <c r="AJ22" s="15" t="str">
        <f t="shared" si="24"/>
        <v/>
      </c>
      <c r="AK22" s="15" t="str">
        <f t="shared" si="25"/>
        <v/>
      </c>
      <c r="AL22" s="15" t="str">
        <f t="shared" si="26"/>
        <v/>
      </c>
      <c r="AM22" s="15" t="str">
        <f t="shared" si="27"/>
        <v/>
      </c>
      <c r="AN22" t="str">
        <f t="shared" si="28"/>
        <v/>
      </c>
      <c r="AO22" s="9" t="str">
        <f t="shared" si="29"/>
        <v/>
      </c>
      <c r="AP22" s="10" t="str">
        <f t="shared" si="30"/>
        <v/>
      </c>
      <c r="AQ22" t="str">
        <f t="shared" si="31"/>
        <v/>
      </c>
      <c r="AR22" t="str">
        <f t="shared" si="32"/>
        <v/>
      </c>
      <c r="AS22" t="str">
        <f t="shared" si="33"/>
        <v/>
      </c>
      <c r="AT22" t="str">
        <f t="shared" si="41"/>
        <v/>
      </c>
      <c r="AU22" t="str">
        <f t="shared" si="42"/>
        <v/>
      </c>
      <c r="AV22" t="str">
        <f t="shared" si="34"/>
        <v/>
      </c>
      <c r="AW22" t="str">
        <f t="shared" si="35"/>
        <v/>
      </c>
      <c r="AX22" t="str">
        <f t="shared" si="43"/>
        <v/>
      </c>
      <c r="AY22" t="str">
        <f t="shared" si="54"/>
        <v/>
      </c>
      <c r="BA22" t="s">
        <v>127</v>
      </c>
      <c r="BB22" s="15">
        <f t="shared" ref="BB22:BK22" ca="1" si="95">IF(BB$31=1,SUMIF($K:$K,BB$1,$AB:$AB),"")</f>
        <v>-3.6509317396874998E-4</v>
      </c>
      <c r="BC22" s="15">
        <f t="shared" ca="1" si="95"/>
        <v>0</v>
      </c>
      <c r="BD22" s="15">
        <f t="shared" ca="1" si="95"/>
        <v>3.6509317396874998E-4</v>
      </c>
      <c r="BE22" s="15">
        <f t="shared" ca="1" si="95"/>
        <v>2.7043938812499994E-5</v>
      </c>
      <c r="BF22" s="15">
        <f t="shared" ca="1" si="95"/>
        <v>0</v>
      </c>
      <c r="BG22" s="15" t="str">
        <f t="shared" ca="1" si="95"/>
        <v/>
      </c>
      <c r="BH22" s="15" t="str">
        <f t="shared" ca="1" si="95"/>
        <v/>
      </c>
      <c r="BI22" s="15" t="str">
        <f t="shared" ca="1" si="95"/>
        <v/>
      </c>
      <c r="BJ22" s="15" t="str">
        <f t="shared" ca="1" si="95"/>
        <v/>
      </c>
      <c r="BK22" s="15" t="str">
        <f t="shared" ca="1" si="95"/>
        <v/>
      </c>
      <c r="BL22" s="15">
        <f t="shared" ca="1" si="94"/>
        <v>2.7043938812499994E-5</v>
      </c>
      <c r="BN22" s="7" t="s">
        <v>197</v>
      </c>
      <c r="BO22" s="7">
        <v>8.3000000000000007</v>
      </c>
      <c r="BP22" s="7" t="s">
        <v>205</v>
      </c>
      <c r="BQ22" s="7">
        <v>-6.25</v>
      </c>
      <c r="BR22" s="22">
        <v>-8.4999999999999995E-4</v>
      </c>
      <c r="BS22" s="22"/>
      <c r="BT22" s="22"/>
      <c r="BU22" s="22"/>
      <c r="BV22" s="22"/>
      <c r="BW22" s="31"/>
      <c r="BX22" s="31"/>
      <c r="BY22" s="31"/>
      <c r="BZ22" s="31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7.8028413620000005E-5</v>
      </c>
      <c r="CH22" s="7"/>
      <c r="CI22" s="7"/>
      <c r="CJ22" s="7"/>
      <c r="CK22" s="7"/>
      <c r="CL22" s="7">
        <v>-7.8028413620000005E-5</v>
      </c>
      <c r="CM22" s="7"/>
      <c r="CN22" s="15">
        <f t="shared" si="89"/>
        <v>0</v>
      </c>
      <c r="CO22">
        <f t="shared" si="86"/>
        <v>-4.3280284136199988E-6</v>
      </c>
      <c r="CR22">
        <f t="shared" si="47"/>
        <v>-135000</v>
      </c>
      <c r="CS22">
        <f t="shared" si="61"/>
        <v>-18.36</v>
      </c>
      <c r="CT22">
        <f t="shared" si="62"/>
        <v>0</v>
      </c>
      <c r="CU22">
        <f t="shared" si="63"/>
        <v>0</v>
      </c>
      <c r="CV22">
        <f t="shared" si="64"/>
        <v>0</v>
      </c>
      <c r="CW22">
        <f t="shared" si="65"/>
        <v>0</v>
      </c>
      <c r="CX22">
        <f t="shared" si="66"/>
        <v>0</v>
      </c>
      <c r="CY22">
        <f t="shared" si="67"/>
        <v>0</v>
      </c>
      <c r="CZ22">
        <f t="shared" si="68"/>
        <v>0</v>
      </c>
      <c r="DA22">
        <f t="shared" si="69"/>
        <v>0</v>
      </c>
      <c r="DB22">
        <f t="shared" si="70"/>
        <v>0</v>
      </c>
      <c r="DC22">
        <f t="shared" si="71"/>
        <v>0</v>
      </c>
      <c r="DD22">
        <f t="shared" si="72"/>
        <v>-4.5899999999999995E-3</v>
      </c>
      <c r="DE22">
        <f t="shared" si="73"/>
        <v>-4.5899999999999995E-3</v>
      </c>
      <c r="DF22">
        <f t="shared" si="74"/>
        <v>0</v>
      </c>
      <c r="DG22">
        <f t="shared" si="75"/>
        <v>9.1799999999999989E-3</v>
      </c>
      <c r="DH22">
        <f t="shared" si="76"/>
        <v>1.6854137341920001</v>
      </c>
      <c r="DI22">
        <f t="shared" si="77"/>
        <v>0</v>
      </c>
      <c r="DJ22">
        <f t="shared" si="78"/>
        <v>0</v>
      </c>
      <c r="DK22">
        <f t="shared" si="79"/>
        <v>0</v>
      </c>
      <c r="DL22">
        <f t="shared" si="80"/>
        <v>0</v>
      </c>
      <c r="DM22">
        <f t="shared" si="81"/>
        <v>-1.6854137341920001</v>
      </c>
      <c r="DN22">
        <f t="shared" si="57"/>
        <v>0</v>
      </c>
    </row>
    <row r="23" spans="2:119">
      <c r="E23" s="4">
        <f t="shared" si="2"/>
        <v>0</v>
      </c>
      <c r="F23" s="19" t="s">
        <v>99</v>
      </c>
      <c r="G23" s="36">
        <v>101</v>
      </c>
      <c r="H23" s="37">
        <v>1</v>
      </c>
      <c r="I23" s="37">
        <v>1</v>
      </c>
      <c r="J23" s="38"/>
      <c r="K23" s="19">
        <v>2</v>
      </c>
      <c r="L23" s="39"/>
      <c r="M23" s="19"/>
      <c r="N23">
        <f t="shared" si="38"/>
        <v>2</v>
      </c>
      <c r="O23">
        <f t="shared" si="39"/>
        <v>2</v>
      </c>
      <c r="P23">
        <f t="shared" si="92"/>
        <v>0</v>
      </c>
      <c r="Q23">
        <f t="shared" si="40"/>
        <v>1</v>
      </c>
      <c r="R23" s="10">
        <f t="shared" si="6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3"/>
        <v>0</v>
      </c>
      <c r="Z23" s="10">
        <f t="shared" si="14"/>
        <v>0</v>
      </c>
      <c r="AA23" s="10">
        <f t="shared" si="15"/>
        <v>0</v>
      </c>
      <c r="AB23" s="8">
        <f t="shared" si="16"/>
        <v>0</v>
      </c>
      <c r="AC23" s="15">
        <f t="shared" si="17"/>
        <v>0</v>
      </c>
      <c r="AD23" s="15">
        <f t="shared" si="18"/>
        <v>0</v>
      </c>
      <c r="AE23" s="15">
        <f t="shared" si="19"/>
        <v>0</v>
      </c>
      <c r="AF23" s="15">
        <f t="shared" si="20"/>
        <v>0</v>
      </c>
      <c r="AG23" s="15">
        <f t="shared" si="21"/>
        <v>0</v>
      </c>
      <c r="AH23" s="15">
        <f t="shared" si="22"/>
        <v>-2.1635151050000001E-5</v>
      </c>
      <c r="AI23" s="15">
        <f t="shared" si="23"/>
        <v>-7.0431836926519997E-3</v>
      </c>
      <c r="AJ23" s="15">
        <f t="shared" si="24"/>
        <v>-4.1615153932E-5</v>
      </c>
      <c r="AK23" s="15">
        <f t="shared" si="25"/>
        <v>6.0597062596939996E-3</v>
      </c>
      <c r="AL23" s="15">
        <f t="shared" si="26"/>
        <v>1.5605682724000002E-5</v>
      </c>
      <c r="AM23" s="15">
        <f t="shared" si="27"/>
        <v>4.5753024351999997E-5</v>
      </c>
      <c r="AN23" t="str">
        <f t="shared" si="28"/>
        <v/>
      </c>
      <c r="AO23" s="8" t="str">
        <f t="shared" si="29"/>
        <v/>
      </c>
      <c r="AP23" s="10" t="str">
        <f t="shared" si="30"/>
        <v/>
      </c>
      <c r="AQ23" t="str">
        <f t="shared" si="31"/>
        <v/>
      </c>
      <c r="AR23" t="str">
        <f t="shared" si="32"/>
        <v/>
      </c>
      <c r="AS23" t="str">
        <f t="shared" si="33"/>
        <v/>
      </c>
      <c r="AT23">
        <f t="shared" si="41"/>
        <v>101</v>
      </c>
      <c r="AU23">
        <f t="shared" si="42"/>
        <v>0</v>
      </c>
      <c r="AV23">
        <f t="shared" si="34"/>
        <v>0</v>
      </c>
      <c r="AW23" t="str">
        <f t="shared" si="35"/>
        <v/>
      </c>
      <c r="AX23" t="str">
        <f t="shared" si="43"/>
        <v/>
      </c>
      <c r="AY23" t="str">
        <f t="shared" si="54"/>
        <v/>
      </c>
      <c r="BA23" t="s">
        <v>132</v>
      </c>
      <c r="BB23" s="15">
        <f t="shared" ref="BB23:BK23" ca="1" si="96">IF(BB$31=1,SUMIF($K:$K,BB$1,$AG:$AG),"")</f>
        <v>0</v>
      </c>
      <c r="BC23" s="15">
        <f t="shared" ca="1" si="96"/>
        <v>0</v>
      </c>
      <c r="BD23" s="15">
        <f t="shared" ca="1" si="96"/>
        <v>2.6334589596750001E-4</v>
      </c>
      <c r="BE23" s="15">
        <f t="shared" ca="1" si="96"/>
        <v>-1.9507103405000018E-5</v>
      </c>
      <c r="BF23" s="15">
        <f t="shared" ca="1" si="96"/>
        <v>0</v>
      </c>
      <c r="BG23" s="15" t="str">
        <f t="shared" ca="1" si="96"/>
        <v/>
      </c>
      <c r="BH23" s="15" t="str">
        <f t="shared" ca="1" si="96"/>
        <v/>
      </c>
      <c r="BI23" s="15" t="str">
        <f t="shared" ca="1" si="96"/>
        <v/>
      </c>
      <c r="BJ23" s="15" t="str">
        <f t="shared" ca="1" si="96"/>
        <v/>
      </c>
      <c r="BK23" s="15" t="str">
        <f t="shared" ca="1" si="96"/>
        <v/>
      </c>
      <c r="BL23" s="15">
        <f t="shared" ca="1" si="94"/>
        <v>2.438387925625E-4</v>
      </c>
      <c r="BN23" s="7" t="s">
        <v>198</v>
      </c>
      <c r="BO23" s="7">
        <v>8.4</v>
      </c>
      <c r="BP23" s="7" t="s">
        <v>205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2"/>
      <c r="BY23" s="7"/>
      <c r="BZ23" s="7"/>
      <c r="CA23" s="7"/>
      <c r="CB23" s="7">
        <v>-1.0817575525E-4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1.0817575525E-4</v>
      </c>
      <c r="CI23" s="7"/>
      <c r="CJ23" s="7"/>
      <c r="CK23" s="7"/>
      <c r="CL23" s="7"/>
      <c r="CM23" s="7"/>
      <c r="CN23" s="15">
        <f>SUM(BT23:CM23)</f>
        <v>0</v>
      </c>
      <c r="CO23">
        <f t="shared" si="86"/>
        <v>-6.0889878392499985E-6</v>
      </c>
      <c r="CR23">
        <f t="shared" si="47"/>
        <v>-270000</v>
      </c>
      <c r="CS23">
        <f t="shared" si="61"/>
        <v>-18.36</v>
      </c>
      <c r="CT23">
        <f t="shared" si="62"/>
        <v>0</v>
      </c>
      <c r="CU23">
        <f t="shared" si="63"/>
        <v>0</v>
      </c>
      <c r="CV23">
        <f t="shared" si="64"/>
        <v>0</v>
      </c>
      <c r="CW23">
        <f t="shared" si="65"/>
        <v>0</v>
      </c>
      <c r="CX23">
        <f t="shared" si="66"/>
        <v>0</v>
      </c>
      <c r="CY23">
        <f t="shared" si="67"/>
        <v>0</v>
      </c>
      <c r="CZ23">
        <f t="shared" si="68"/>
        <v>0</v>
      </c>
      <c r="DA23">
        <f t="shared" si="69"/>
        <v>0</v>
      </c>
      <c r="DB23">
        <f t="shared" si="70"/>
        <v>0</v>
      </c>
      <c r="DC23">
        <f t="shared" si="71"/>
        <v>-2.3365963134000003</v>
      </c>
      <c r="DD23">
        <f t="shared" si="72"/>
        <v>-4.5899999999999995E-3</v>
      </c>
      <c r="DE23">
        <f t="shared" si="73"/>
        <v>-4.5899999999999995E-3</v>
      </c>
      <c r="DF23">
        <f t="shared" si="74"/>
        <v>0</v>
      </c>
      <c r="DG23">
        <f t="shared" si="75"/>
        <v>9.1799999999999989E-3</v>
      </c>
      <c r="DH23">
        <f t="shared" si="76"/>
        <v>0</v>
      </c>
      <c r="DI23">
        <f t="shared" si="77"/>
        <v>2.3365963134000003</v>
      </c>
      <c r="DJ23">
        <f t="shared" si="78"/>
        <v>0</v>
      </c>
      <c r="DK23">
        <f t="shared" si="79"/>
        <v>0</v>
      </c>
      <c r="DL23">
        <f t="shared" si="80"/>
        <v>0</v>
      </c>
      <c r="DM23">
        <f t="shared" si="81"/>
        <v>0</v>
      </c>
      <c r="DN23">
        <f t="shared" si="57"/>
        <v>0</v>
      </c>
    </row>
    <row r="24" spans="2:119">
      <c r="B24" t="s">
        <v>136</v>
      </c>
      <c r="C24">
        <f ca="1">SUM(AK:AK)</f>
        <v>0.19088074718036099</v>
      </c>
      <c r="E24" s="4">
        <f t="shared" si="2"/>
        <v>1</v>
      </c>
      <c r="F24" s="19" t="s">
        <v>176</v>
      </c>
      <c r="G24" s="36">
        <v>210</v>
      </c>
      <c r="H24" s="37"/>
      <c r="I24" s="37"/>
      <c r="J24" s="38"/>
      <c r="K24" s="19">
        <v>2</v>
      </c>
      <c r="L24" s="39"/>
      <c r="M24" s="19"/>
      <c r="N24" t="str">
        <f t="shared" si="38"/>
        <v/>
      </c>
      <c r="O24" t="str">
        <f t="shared" si="39"/>
        <v/>
      </c>
      <c r="P24">
        <f t="shared" si="92"/>
        <v>0</v>
      </c>
      <c r="Q24">
        <f t="shared" si="40"/>
        <v>1</v>
      </c>
      <c r="R24" s="10">
        <f t="shared" si="6"/>
        <v>100</v>
      </c>
      <c r="S24" s="10">
        <f t="shared" si="7"/>
        <v>0</v>
      </c>
      <c r="T24" s="10">
        <f t="shared" si="8"/>
        <v>-0.2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3"/>
        <v>0</v>
      </c>
      <c r="Z24" s="10">
        <f t="shared" si="14"/>
        <v>0</v>
      </c>
      <c r="AA24" s="10">
        <f t="shared" si="15"/>
        <v>0</v>
      </c>
      <c r="AB24" s="8">
        <f t="shared" si="16"/>
        <v>0</v>
      </c>
      <c r="AC24" s="15">
        <f t="shared" si="17"/>
        <v>0</v>
      </c>
      <c r="AD24" s="15">
        <f t="shared" si="18"/>
        <v>0</v>
      </c>
      <c r="AE24" s="15">
        <f t="shared" si="19"/>
        <v>0</v>
      </c>
      <c r="AF24" s="15">
        <f t="shared" si="20"/>
        <v>0</v>
      </c>
      <c r="AG24" s="15">
        <f t="shared" si="21"/>
        <v>0</v>
      </c>
      <c r="AH24" s="15">
        <f t="shared" si="22"/>
        <v>0</v>
      </c>
      <c r="AI24" s="15">
        <f t="shared" si="23"/>
        <v>0</v>
      </c>
      <c r="AJ24" s="15">
        <f t="shared" si="24"/>
        <v>0</v>
      </c>
      <c r="AK24" s="15">
        <f t="shared" si="25"/>
        <v>0</v>
      </c>
      <c r="AL24" s="15">
        <f t="shared" si="26"/>
        <v>0</v>
      </c>
      <c r="AM24" s="15">
        <f t="shared" si="27"/>
        <v>0</v>
      </c>
      <c r="AN24" t="str">
        <f t="shared" si="28"/>
        <v/>
      </c>
      <c r="AO24" s="10" t="str">
        <f t="shared" si="29"/>
        <v/>
      </c>
      <c r="AP24" s="10" t="str">
        <f t="shared" si="30"/>
        <v/>
      </c>
      <c r="AQ24" t="str">
        <f t="shared" si="31"/>
        <v/>
      </c>
      <c r="AR24" t="str">
        <f t="shared" si="32"/>
        <v/>
      </c>
      <c r="AS24" t="str">
        <f t="shared" si="33"/>
        <v/>
      </c>
      <c r="AT24">
        <f t="shared" si="41"/>
        <v>210</v>
      </c>
      <c r="AU24">
        <f t="shared" si="42"/>
        <v>0</v>
      </c>
      <c r="AV24">
        <f t="shared" si="34"/>
        <v>0</v>
      </c>
      <c r="AW24" t="str">
        <f t="shared" si="35"/>
        <v/>
      </c>
      <c r="AX24" t="str">
        <f t="shared" si="43"/>
        <v/>
      </c>
      <c r="AY24" t="str">
        <f t="shared" si="54"/>
        <v/>
      </c>
      <c r="BA24" t="s">
        <v>133</v>
      </c>
      <c r="BB24" s="15">
        <f t="shared" ref="BB24:BK24" ca="1" si="97">IF(BB$31=1,SUMIF($K:$K,BB$1,$AH:$AH),"")</f>
        <v>-5.4087877625000002E-5</v>
      </c>
      <c r="BC24" s="15">
        <f t="shared" ca="1" si="97"/>
        <v>-6.4905453150000003E-5</v>
      </c>
      <c r="BD24" s="15">
        <f t="shared" ca="1" si="97"/>
        <v>-1.0817575525E-5</v>
      </c>
      <c r="BE24" s="15">
        <f t="shared" ca="1" si="97"/>
        <v>1.5144605735000003E-4</v>
      </c>
      <c r="BF24" s="15">
        <f t="shared" ca="1" si="97"/>
        <v>0</v>
      </c>
      <c r="BG24" s="15" t="str">
        <f t="shared" ca="1" si="97"/>
        <v/>
      </c>
      <c r="BH24" s="15" t="str">
        <f t="shared" ca="1" si="97"/>
        <v/>
      </c>
      <c r="BI24" s="15" t="str">
        <f t="shared" ca="1" si="97"/>
        <v/>
      </c>
      <c r="BJ24" s="15" t="str">
        <f t="shared" ca="1" si="97"/>
        <v/>
      </c>
      <c r="BK24" s="15" t="str">
        <f t="shared" ca="1" si="97"/>
        <v/>
      </c>
      <c r="BL24" s="15">
        <f t="shared" ca="1" si="94"/>
        <v>2.1635151050000028E-5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98">SUM(BT24:CM24)</f>
        <v>-0.45894899999999994</v>
      </c>
      <c r="CO24">
        <f t="shared" si="86"/>
        <v>-1.3064036750000001E-2</v>
      </c>
      <c r="CR24">
        <f t="shared" ref="CR24:CR30" si="99">BQ24 * 60 * 60 * 6</f>
        <v>-54000</v>
      </c>
      <c r="CS24">
        <f t="shared" ref="CS24:CS30" si="100">BR24 * 60 * 60 * 6</f>
        <v>-18.36</v>
      </c>
      <c r="CT24">
        <f t="shared" ref="CT24:CT30" si="101">BS24 * 60 * 60 * 6</f>
        <v>0</v>
      </c>
      <c r="CU24">
        <f t="shared" ref="CU24:CU30" si="102">BT24 * 60 * 60 * 6</f>
        <v>-11016</v>
      </c>
      <c r="CV24">
        <f t="shared" ref="CV24:CV30" si="103">BU24 * 60 * 60 * 6</f>
        <v>0</v>
      </c>
      <c r="CW24">
        <f t="shared" ref="CW24:CW30" si="104">BV24 * 60 * 60 * 6</f>
        <v>0</v>
      </c>
      <c r="CX24">
        <f t="shared" ref="CX24:CX30" si="105">BW24 * 60 * 60 * 6</f>
        <v>1101.5999999999999</v>
      </c>
      <c r="CY24">
        <f t="shared" ref="CY24:CY30" si="106">BX24 * 60 * 60 * 6</f>
        <v>0</v>
      </c>
      <c r="CZ24">
        <f t="shared" ref="CZ24:CZ30" si="107">BY24 * 60 * 60 * 6</f>
        <v>0</v>
      </c>
      <c r="DA24">
        <f t="shared" ref="DA24:DA30" si="108">BZ24 * 60 * 60 * 6</f>
        <v>0</v>
      </c>
      <c r="DB24">
        <f t="shared" ref="DB24:DB30" si="109">CA24 * 60 * 60 * 6</f>
        <v>1.1015999999999999</v>
      </c>
      <c r="DC24">
        <f t="shared" ref="DC24:DC30" si="110">CB24 * 60 * 60 * 6</f>
        <v>0</v>
      </c>
      <c r="DD24">
        <f t="shared" ref="DD24:DD30" si="111">CC24 * 60 * 60 * 6</f>
        <v>-4.5899999999999995E-3</v>
      </c>
      <c r="DE24">
        <f t="shared" ref="DE24:DE30" si="112">CD24 * 60 * 60 * 6</f>
        <v>-4.5899999999999995E-3</v>
      </c>
      <c r="DF24">
        <f t="shared" ref="DF24:DF30" si="113">CE24 * 60 * 60 * 6</f>
        <v>0</v>
      </c>
      <c r="DG24">
        <f t="shared" ref="DG24:DG30" si="114">CF24 * 60 * 60 * 6</f>
        <v>9.1799999999999989E-3</v>
      </c>
      <c r="DH24">
        <f t="shared" ref="DH24:DH30" si="115">CG24 * 60 * 60 * 6</f>
        <v>0</v>
      </c>
      <c r="DI24">
        <f t="shared" ref="DI24:DI30" si="116">CH24 * 60 * 60 * 6</f>
        <v>0</v>
      </c>
      <c r="DJ24">
        <f t="shared" ref="DJ24:DJ30" si="117">CI24 * 60 * 60 * 6</f>
        <v>0</v>
      </c>
      <c r="DK24">
        <f t="shared" ref="DK24:DK30" si="118">CJ24 * 60 * 60 * 6</f>
        <v>0</v>
      </c>
      <c r="DL24">
        <f t="shared" ref="DL24:DL30" si="119">CK24 * 60 * 60 * 6</f>
        <v>0</v>
      </c>
      <c r="DM24">
        <f t="shared" ref="DM24:DM30" si="120">CL24 * 60 * 60 * 6</f>
        <v>0</v>
      </c>
      <c r="DN24">
        <f t="shared" ref="DN24:DN30" si="121">CM24 * 60 * 60 * 6</f>
        <v>0</v>
      </c>
    </row>
    <row r="25" spans="2:119">
      <c r="B25" t="s">
        <v>137</v>
      </c>
      <c r="C25">
        <f ca="1">SUM(AL:AL)</f>
        <v>-1.5605682723999998E-5</v>
      </c>
      <c r="E25" s="4" t="str">
        <f t="shared" si="2"/>
        <v/>
      </c>
      <c r="F25" s="19"/>
      <c r="G25" s="36"/>
      <c r="H25" s="37"/>
      <c r="I25" s="37"/>
      <c r="J25" s="38"/>
      <c r="K25" s="19"/>
      <c r="L25" s="40"/>
      <c r="M25" s="19"/>
      <c r="N25" t="str">
        <f t="shared" ref="N25" si="122">IF(AND(H25="",I25=""),"",IF(H25="",0,2-H25)+IF(I25="",0,2-I25))</f>
        <v/>
      </c>
      <c r="O25" t="str">
        <f t="shared" ref="O25" si="123">IF(COUNT(H25:I25)=0,"",COUNT(H25:I25))</f>
        <v/>
      </c>
      <c r="P25" t="str">
        <f t="shared" ref="P25" si="124">IF(G25="","",IF(AND(G25&gt;=100,G25&lt;300),0,1))</f>
        <v/>
      </c>
      <c r="Q25" t="str">
        <f t="shared" si="40"/>
        <v/>
      </c>
      <c r="R25" s="10" t="str">
        <f t="shared" ref="R25" si="125">IF($G25="","",IF(AND(G25&gt;=200,G25&lt;300),1,$J25)*LOOKUP($G25,$BO:$BO,BQ:BQ)*$E25+IF(M25="",IF(O25="",0,O25*LOOKUP(100,BO:BO,BQ:BQ)),0))</f>
        <v/>
      </c>
      <c r="S25" s="10" t="str">
        <f t="shared" ref="S25" si="126">IF($G25="","",$J25*LOOKUP($G25,$BO:$BO,BR:BR)*$E25)</f>
        <v/>
      </c>
      <c r="T25" s="10" t="str">
        <f t="shared" ref="T25" si="127">IF($G25="","",IF(AND(G25&gt;=200,G25&lt;300),1,$J25)*LOOKUP($G25,$BO:$BO,BS:BS)*$E25+IF($G25=200,INDEX($BA:$BK,MATCH("Karbonite",$BA:$BA,0),MATCH($K25,$BA$1:$BK$1,0)),0))</f>
        <v/>
      </c>
      <c r="U25" s="10" t="str">
        <f t="shared" ref="U25" si="128">IF($G25="","",$J25*LOOKUP($G25,$BO:$BO,BT:BT)*$E25+IF($G25=201,INDEX($BA:$BK,MATCH("Ore",$BA:$BA,0),MATCH($K25,$BA$1:$BK$1,0)),0))</f>
        <v/>
      </c>
      <c r="V25" s="10" t="str">
        <f t="shared" ref="V25" si="129">IF($G25="","",$J25*LOOKUP($G25,$BO:$BO,BU:BU)*$E25+IF($G25=202,INDEX($BA:$BK,MATCH("Minerals",$BA:$BA,0),MATCH($K25,$BA$1:$BK$1,0)),0))</f>
        <v/>
      </c>
      <c r="W25" s="10" t="str">
        <f t="shared" ref="W25" si="130">IF($G25="","",$J25*LOOKUP($G25,$BO:$BO,BV:BV)*$E25+IF($G25=203,INDEX($BA:$BK,MATCH("Substrate",$BA:$BA,0),MATCH($K25,$BA$1:$BK$1,0)),0))</f>
        <v/>
      </c>
      <c r="X25" s="10" t="str">
        <f t="shared" ref="X25" si="131">IF($G25="","",$J25*LOOKUP($G25,$BO:$BO,BW:BW)*$E25)</f>
        <v/>
      </c>
      <c r="Y25" s="10" t="str">
        <f t="shared" ref="Y25" si="132">IF($G25="","",$J25*LOOKUP($G25,$BO:$BO,BX:BX)*$E25)</f>
        <v/>
      </c>
      <c r="Z25" s="10" t="str">
        <f t="shared" ref="Z25" si="133">IF($G25="","",$J25*LOOKUP($G25,$BO:$BO,BY:BY)*$E25)</f>
        <v/>
      </c>
      <c r="AA25" s="10" t="str">
        <f t="shared" ref="AA25" si="134">IF($G25="","",$J25*LOOKUP($G25,$BO:$BO,BZ:BZ)*$E25)</f>
        <v/>
      </c>
      <c r="AB25" s="8" t="str">
        <f t="shared" ref="AB25" si="135">IF($G25="","",$J25*LOOKUP($G25,$BO:$BO,CB:CB)*$E25)</f>
        <v/>
      </c>
      <c r="AC25" s="15" t="str">
        <f t="shared" ref="AC25" si="136">IF($G25="","",$J25*LOOKUP($G25,$BO:$BO,CC:CC)*$E25)</f>
        <v/>
      </c>
      <c r="AD25" s="15" t="str">
        <f t="shared" ref="AD25" si="137">IF($G25="","",$J25*LOOKUP($G25,$BO:$BO,CD:CD)*$E25)</f>
        <v/>
      </c>
      <c r="AE25" s="15" t="str">
        <f t="shared" ref="AE25" si="138">IF($G25="","",$J25*LOOKUP($G25,$BO:$BO,CE:CE)*$E25)</f>
        <v/>
      </c>
      <c r="AF25" s="15" t="str">
        <f t="shared" ref="AF25" si="139">IF($G25="","",$J25*LOOKUP($G25,$BO:$BO,CF:CF)*$E25)</f>
        <v/>
      </c>
      <c r="AG25" s="15" t="str">
        <f t="shared" ref="AG25" si="140">IF($G25="","",$J25*LOOKUP($G25,$BO:$BO,CG:CG)*$E25)</f>
        <v/>
      </c>
      <c r="AH25" s="15" t="str">
        <f t="shared" ref="AH25" si="141">IF($G25="","",$J25*LOOKUP($G25,$BO:$BO,CH:CH)*$E25+IF($M25=1,0,IF($O25="",0,$O25*LOOKUP(100,$BO:$BO,CH:CH))))</f>
        <v/>
      </c>
      <c r="AI25" s="15" t="str">
        <f t="shared" ref="AI25" si="142">IF($G25="","",$J25*LOOKUP($G25,$BO:$BO,CI:CI)*$E25+IF($M25=1,0,IF($O25="",0,$O25*LOOKUP(100,$BO:$BO,CI:CI))))</f>
        <v/>
      </c>
      <c r="AJ25" s="15" t="str">
        <f t="shared" ref="AJ25" si="143">IF($G25="","",$J25*LOOKUP($G25,$BO:$BO,CJ:CJ)*$E25+IF($M25=1,0,IF($O25="",0,$O25*LOOKUP(100,$BO:$BO,CJ:CJ)))+IF($G25=204,INDEX($BA:$BK,MATCH("Water",$BA:$BA,0),MATCH($K25,$BA$1:$BK$1,0)),0))</f>
        <v/>
      </c>
      <c r="AK25" s="15" t="str">
        <f t="shared" ref="AK25" si="144">IF($G25="","",$J25*LOOKUP($G25,$BO:$BO,CK:CK)*$E25+IF($M25=1,0,IF($O25="",0,$O25*LOOKUP(100,$BO:$BO,CK:CK))))</f>
        <v/>
      </c>
      <c r="AL25" s="15" t="str">
        <f t="shared" ref="AL25" si="145">IF($G25="","",$J25*LOOKUP($G25,$BO:$BO,CL:CL)*$E25+IF($M25=1,0,IF($O25="",0,$O25*LOOKUP(100,$BO:$BO,CL:CL))))</f>
        <v/>
      </c>
      <c r="AM25" s="15" t="str">
        <f t="shared" ref="AM25" si="146">IF($G25="","",$J25*LOOKUP($G25,$BO:$BO,CM:CM)*$E25+IF($M25=1,0,IF($O25="",0,$O25*LOOKUP(100,$BO:$BO,CM:CM))))</f>
        <v/>
      </c>
      <c r="AN25" t="str">
        <f t="shared" si="28"/>
        <v/>
      </c>
      <c r="AO25" s="10" t="str">
        <f t="shared" ref="AO25" si="147">IF(OR(P25="",P25=0),"",AN25/2+IF(N25="",0,N25))</f>
        <v/>
      </c>
      <c r="AP25" s="10" t="str">
        <f t="shared" si="30"/>
        <v/>
      </c>
      <c r="AQ25" t="str">
        <f t="shared" si="31"/>
        <v/>
      </c>
      <c r="AR25" t="str">
        <f t="shared" si="32"/>
        <v/>
      </c>
      <c r="AS25" t="str">
        <f t="shared" si="33"/>
        <v/>
      </c>
      <c r="AT25" t="str">
        <f t="shared" ref="AT25" si="148">IF(G25="","",ROUNDDOWN(G25,0))</f>
        <v/>
      </c>
      <c r="AU25" t="str">
        <f t="shared" si="42"/>
        <v/>
      </c>
      <c r="AV25" t="str">
        <f t="shared" ref="AV25" si="149">IF(P25="","",LOOKUP(G25,BO:BO,BP:BP))</f>
        <v/>
      </c>
      <c r="AW25" t="str">
        <f t="shared" si="35"/>
        <v/>
      </c>
      <c r="AX25" t="str">
        <f t="shared" si="43"/>
        <v/>
      </c>
      <c r="AY25" t="str">
        <f t="shared" si="54"/>
        <v/>
      </c>
      <c r="BA25" t="s">
        <v>134</v>
      </c>
      <c r="BB25" s="15">
        <f t="shared" ref="BB25:BK25" ca="1" si="150">IF(BB$31=1,SUMIF($K:$K,BB$1,$AI:$AI),"")</f>
        <v>-1.7607959231629999E-2</v>
      </c>
      <c r="BC25" s="15">
        <f t="shared" ca="1" si="150"/>
        <v>-2.1129551077955999E-2</v>
      </c>
      <c r="BD25" s="15">
        <f t="shared" ca="1" si="150"/>
        <v>-3.5215918463259999E-3</v>
      </c>
      <c r="BE25" s="15">
        <f t="shared" ca="1" si="150"/>
        <v>5.8106265464378998E-2</v>
      </c>
      <c r="BF25" s="15">
        <f t="shared" ca="1" si="150"/>
        <v>0</v>
      </c>
      <c r="BG25" s="15" t="str">
        <f t="shared" ca="1" si="150"/>
        <v/>
      </c>
      <c r="BH25" s="15" t="str">
        <f t="shared" ca="1" si="150"/>
        <v/>
      </c>
      <c r="BI25" s="15" t="str">
        <f t="shared" ca="1" si="150"/>
        <v/>
      </c>
      <c r="BJ25" s="15" t="str">
        <f t="shared" ca="1" si="150"/>
        <v/>
      </c>
      <c r="BK25" s="15" t="str">
        <f t="shared" ca="1" si="150"/>
        <v/>
      </c>
      <c r="BL25" s="15">
        <f t="shared" ca="1" si="94"/>
        <v>1.5847163308466999E-2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98"/>
        <v>-0.45894899999999994</v>
      </c>
      <c r="CO25">
        <f t="shared" si="86"/>
        <v>-8.117036749999999E-3</v>
      </c>
      <c r="CR25">
        <f t="shared" si="99"/>
        <v>-54000</v>
      </c>
      <c r="CS25">
        <f t="shared" si="100"/>
        <v>-18.36</v>
      </c>
      <c r="CT25">
        <f t="shared" si="101"/>
        <v>0</v>
      </c>
      <c r="CU25">
        <f t="shared" si="102"/>
        <v>0</v>
      </c>
      <c r="CV25">
        <f t="shared" si="103"/>
        <v>-11016</v>
      </c>
      <c r="CW25">
        <f t="shared" si="104"/>
        <v>0</v>
      </c>
      <c r="CX25">
        <f t="shared" si="105"/>
        <v>1101.5999999999999</v>
      </c>
      <c r="CY25">
        <f t="shared" si="106"/>
        <v>0</v>
      </c>
      <c r="CZ25">
        <f t="shared" si="107"/>
        <v>0</v>
      </c>
      <c r="DA25">
        <f t="shared" si="108"/>
        <v>0</v>
      </c>
      <c r="DB25">
        <f t="shared" si="109"/>
        <v>1.1015999999999999</v>
      </c>
      <c r="DC25">
        <f t="shared" si="110"/>
        <v>0</v>
      </c>
      <c r="DD25">
        <f t="shared" si="111"/>
        <v>-4.5899999999999995E-3</v>
      </c>
      <c r="DE25">
        <f t="shared" si="112"/>
        <v>-4.5899999999999995E-3</v>
      </c>
      <c r="DF25">
        <f t="shared" si="113"/>
        <v>0</v>
      </c>
      <c r="DG25">
        <f t="shared" si="114"/>
        <v>9.1799999999999989E-3</v>
      </c>
      <c r="DH25">
        <f t="shared" si="115"/>
        <v>0</v>
      </c>
      <c r="DI25">
        <f t="shared" si="116"/>
        <v>0</v>
      </c>
      <c r="DJ25">
        <f t="shared" si="117"/>
        <v>0</v>
      </c>
      <c r="DK25">
        <f t="shared" si="118"/>
        <v>0</v>
      </c>
      <c r="DL25">
        <f t="shared" si="119"/>
        <v>0</v>
      </c>
      <c r="DM25">
        <f t="shared" si="120"/>
        <v>0</v>
      </c>
      <c r="DN25">
        <f t="shared" si="121"/>
        <v>0</v>
      </c>
      <c r="DO25" s="15"/>
    </row>
    <row r="26" spans="2:119">
      <c r="B26" t="s">
        <v>142</v>
      </c>
      <c r="C26">
        <f ca="1">ROUND(SUM(AM:AM),15)</f>
        <v>0</v>
      </c>
      <c r="E26" s="4" t="str">
        <f t="shared" si="2"/>
        <v/>
      </c>
      <c r="F26" s="19"/>
      <c r="G26" s="36"/>
      <c r="H26" s="37"/>
      <c r="I26" s="37"/>
      <c r="J26" s="38"/>
      <c r="K26" s="19"/>
      <c r="L26" s="39"/>
      <c r="M26" s="19"/>
      <c r="N26" t="str">
        <f t="shared" si="38"/>
        <v/>
      </c>
      <c r="O26" t="str">
        <f t="shared" si="39"/>
        <v/>
      </c>
      <c r="P26" t="str">
        <f t="shared" si="92"/>
        <v/>
      </c>
      <c r="Q26" t="str">
        <f t="shared" si="40"/>
        <v/>
      </c>
      <c r="R26" s="10" t="str">
        <f t="shared" si="6"/>
        <v/>
      </c>
      <c r="S26" s="10" t="str">
        <f t="shared" si="7"/>
        <v/>
      </c>
      <c r="T26" s="10" t="str">
        <f t="shared" si="8"/>
        <v/>
      </c>
      <c r="U26" s="10" t="str">
        <f t="shared" si="9"/>
        <v/>
      </c>
      <c r="V26" s="10" t="str">
        <f t="shared" si="10"/>
        <v/>
      </c>
      <c r="W26" s="10" t="str">
        <f t="shared" si="11"/>
        <v/>
      </c>
      <c r="X26" s="10" t="str">
        <f t="shared" si="12"/>
        <v/>
      </c>
      <c r="Y26" s="10" t="str">
        <f t="shared" si="13"/>
        <v/>
      </c>
      <c r="Z26" s="10" t="str">
        <f t="shared" si="14"/>
        <v/>
      </c>
      <c r="AA26" s="10" t="str">
        <f t="shared" si="15"/>
        <v/>
      </c>
      <c r="AB26" s="8" t="str">
        <f t="shared" si="16"/>
        <v/>
      </c>
      <c r="AC26" s="15" t="str">
        <f t="shared" si="17"/>
        <v/>
      </c>
      <c r="AD26" s="15" t="str">
        <f t="shared" si="18"/>
        <v/>
      </c>
      <c r="AE26" s="15" t="str">
        <f t="shared" si="19"/>
        <v/>
      </c>
      <c r="AF26" s="15" t="str">
        <f t="shared" si="20"/>
        <v/>
      </c>
      <c r="AG26" s="15" t="str">
        <f t="shared" si="21"/>
        <v/>
      </c>
      <c r="AH26" s="15" t="str">
        <f t="shared" si="22"/>
        <v/>
      </c>
      <c r="AI26" s="15" t="str">
        <f t="shared" si="23"/>
        <v/>
      </c>
      <c r="AJ26" s="15" t="str">
        <f t="shared" si="24"/>
        <v/>
      </c>
      <c r="AK26" s="15" t="str">
        <f t="shared" si="25"/>
        <v/>
      </c>
      <c r="AL26" s="15" t="str">
        <f t="shared" si="26"/>
        <v/>
      </c>
      <c r="AM26" s="15" t="str">
        <f t="shared" si="27"/>
        <v/>
      </c>
      <c r="AN26" t="str">
        <f t="shared" si="28"/>
        <v/>
      </c>
      <c r="AO26" s="10" t="str">
        <f t="shared" si="29"/>
        <v/>
      </c>
      <c r="AP26" s="10" t="str">
        <f t="shared" si="30"/>
        <v/>
      </c>
      <c r="AQ26" t="str">
        <f t="shared" si="31"/>
        <v/>
      </c>
      <c r="AR26" t="str">
        <f t="shared" si="32"/>
        <v/>
      </c>
      <c r="AS26" t="str">
        <f t="shared" si="33"/>
        <v/>
      </c>
      <c r="AT26" t="str">
        <f t="shared" si="41"/>
        <v/>
      </c>
      <c r="AU26" t="str">
        <f t="shared" si="42"/>
        <v/>
      </c>
      <c r="AV26" t="str">
        <f t="shared" si="34"/>
        <v/>
      </c>
      <c r="AW26" t="str">
        <f t="shared" si="35"/>
        <v/>
      </c>
      <c r="AX26" t="str">
        <f t="shared" si="43"/>
        <v/>
      </c>
      <c r="AY26" t="str">
        <f t="shared" si="54"/>
        <v/>
      </c>
      <c r="BA26" t="s">
        <v>135</v>
      </c>
      <c r="BB26" s="15">
        <f t="shared" ref="BB26:BK26" ca="1" si="151">IF(BB$31=1,SUMIF($K:$K,BB$1,$AJ:$AJ),"")</f>
        <v>-1.0403788482999999E-4</v>
      </c>
      <c r="BC26" s="15">
        <f t="shared" ca="1" si="151"/>
        <v>-1.2484546179599999E-4</v>
      </c>
      <c r="BD26" s="15">
        <f t="shared" ca="1" si="151"/>
        <v>-1.425319022171E-3</v>
      </c>
      <c r="BE26" s="15">
        <f t="shared" ca="1" si="151"/>
        <v>1.6542023687969999E-3</v>
      </c>
      <c r="BF26" s="15">
        <f t="shared" ca="1" si="151"/>
        <v>0</v>
      </c>
      <c r="BG26" s="15" t="str">
        <f t="shared" ca="1" si="151"/>
        <v/>
      </c>
      <c r="BH26" s="15" t="str">
        <f t="shared" ca="1" si="151"/>
        <v/>
      </c>
      <c r="BI26" s="15" t="str">
        <f t="shared" ca="1" si="151"/>
        <v/>
      </c>
      <c r="BJ26" s="15" t="str">
        <f t="shared" ca="1" si="151"/>
        <v/>
      </c>
      <c r="BK26" s="15" t="str">
        <f t="shared" ca="1" si="151"/>
        <v/>
      </c>
      <c r="BL26" s="15">
        <f t="shared" ca="1" si="94"/>
        <v>0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98"/>
        <v>-0.45932452726574996</v>
      </c>
      <c r="CO26">
        <f t="shared" si="86"/>
        <v>-3.1261914907835002E-3</v>
      </c>
      <c r="CR26">
        <f t="shared" si="99"/>
        <v>-54000</v>
      </c>
      <c r="CS26">
        <f t="shared" si="100"/>
        <v>-18.36</v>
      </c>
      <c r="CT26">
        <f t="shared" si="101"/>
        <v>0</v>
      </c>
      <c r="CU26">
        <f t="shared" si="102"/>
        <v>0</v>
      </c>
      <c r="CV26">
        <f t="shared" si="103"/>
        <v>0</v>
      </c>
      <c r="CW26">
        <f t="shared" si="104"/>
        <v>-11016</v>
      </c>
      <c r="CX26">
        <f t="shared" si="105"/>
        <v>1101.5999999999999</v>
      </c>
      <c r="CY26">
        <f t="shared" si="106"/>
        <v>0</v>
      </c>
      <c r="CZ26">
        <f t="shared" si="107"/>
        <v>0</v>
      </c>
      <c r="DA26">
        <f t="shared" si="108"/>
        <v>0</v>
      </c>
      <c r="DB26">
        <f t="shared" si="109"/>
        <v>0</v>
      </c>
      <c r="DC26">
        <f t="shared" si="110"/>
        <v>-7.0097889402</v>
      </c>
      <c r="DD26">
        <f t="shared" si="111"/>
        <v>-4.5899999999999995E-3</v>
      </c>
      <c r="DE26">
        <f t="shared" si="112"/>
        <v>-4.5899999999999995E-3</v>
      </c>
      <c r="DF26">
        <f t="shared" si="113"/>
        <v>0</v>
      </c>
      <c r="DG26">
        <f t="shared" si="114"/>
        <v>9.1799999999999989E-3</v>
      </c>
      <c r="DH26">
        <f t="shared" si="115"/>
        <v>0</v>
      </c>
      <c r="DI26">
        <f t="shared" si="116"/>
        <v>0</v>
      </c>
      <c r="DJ26">
        <f t="shared" si="117"/>
        <v>0</v>
      </c>
      <c r="DK26">
        <f t="shared" si="118"/>
        <v>0</v>
      </c>
      <c r="DL26">
        <f t="shared" si="119"/>
        <v>0</v>
      </c>
      <c r="DM26">
        <f t="shared" si="120"/>
        <v>0</v>
      </c>
      <c r="DN26">
        <f t="shared" si="121"/>
        <v>0</v>
      </c>
    </row>
    <row r="27" spans="2:119">
      <c r="E27" s="4" t="str">
        <f t="shared" si="2"/>
        <v/>
      </c>
      <c r="F27" s="19"/>
      <c r="G27" s="36"/>
      <c r="H27" s="37"/>
      <c r="I27" s="37"/>
      <c r="J27" s="38"/>
      <c r="K27" s="19"/>
      <c r="L27" s="39"/>
      <c r="M27" s="19"/>
      <c r="N27" t="str">
        <f t="shared" si="38"/>
        <v/>
      </c>
      <c r="O27" t="str">
        <f t="shared" si="39"/>
        <v/>
      </c>
      <c r="P27" t="str">
        <f t="shared" si="92"/>
        <v/>
      </c>
      <c r="Q27" t="str">
        <f t="shared" si="40"/>
        <v/>
      </c>
      <c r="R27" s="10" t="str">
        <f t="shared" si="6"/>
        <v/>
      </c>
      <c r="S27" s="10" t="str">
        <f t="shared" si="7"/>
        <v/>
      </c>
      <c r="T27" s="10" t="str">
        <f t="shared" si="8"/>
        <v/>
      </c>
      <c r="U27" s="10" t="str">
        <f t="shared" si="9"/>
        <v/>
      </c>
      <c r="V27" s="10" t="str">
        <f t="shared" si="10"/>
        <v/>
      </c>
      <c r="W27" s="10" t="str">
        <f t="shared" si="11"/>
        <v/>
      </c>
      <c r="X27" s="10" t="str">
        <f t="shared" si="12"/>
        <v/>
      </c>
      <c r="Y27" s="10" t="str">
        <f t="shared" si="13"/>
        <v/>
      </c>
      <c r="Z27" s="10" t="str">
        <f t="shared" si="14"/>
        <v/>
      </c>
      <c r="AA27" s="10" t="str">
        <f t="shared" si="15"/>
        <v/>
      </c>
      <c r="AB27" s="8" t="str">
        <f t="shared" si="16"/>
        <v/>
      </c>
      <c r="AC27" s="15" t="str">
        <f t="shared" si="17"/>
        <v/>
      </c>
      <c r="AD27" s="15" t="str">
        <f t="shared" si="18"/>
        <v/>
      </c>
      <c r="AE27" s="15" t="str">
        <f t="shared" si="19"/>
        <v/>
      </c>
      <c r="AF27" s="15" t="str">
        <f t="shared" si="20"/>
        <v/>
      </c>
      <c r="AG27" s="15" t="str">
        <f t="shared" si="21"/>
        <v/>
      </c>
      <c r="AH27" s="15" t="str">
        <f t="shared" si="22"/>
        <v/>
      </c>
      <c r="AI27" s="15" t="str">
        <f t="shared" si="23"/>
        <v/>
      </c>
      <c r="AJ27" s="15" t="str">
        <f t="shared" si="24"/>
        <v/>
      </c>
      <c r="AK27" s="15" t="str">
        <f t="shared" si="25"/>
        <v/>
      </c>
      <c r="AL27" s="15" t="str">
        <f t="shared" si="26"/>
        <v/>
      </c>
      <c r="AM27" s="15" t="str">
        <f t="shared" si="27"/>
        <v/>
      </c>
      <c r="AN27" t="str">
        <f t="shared" si="28"/>
        <v/>
      </c>
      <c r="AO27" s="10" t="str">
        <f t="shared" si="29"/>
        <v/>
      </c>
      <c r="AP27" s="10" t="str">
        <f t="shared" si="30"/>
        <v/>
      </c>
      <c r="AQ27" t="str">
        <f t="shared" si="31"/>
        <v/>
      </c>
      <c r="AR27" t="str">
        <f t="shared" si="32"/>
        <v/>
      </c>
      <c r="AS27" t="str">
        <f t="shared" si="33"/>
        <v/>
      </c>
      <c r="AT27" t="str">
        <f t="shared" si="41"/>
        <v/>
      </c>
      <c r="AU27" t="str">
        <f t="shared" si="42"/>
        <v/>
      </c>
      <c r="AV27" t="str">
        <f t="shared" si="34"/>
        <v/>
      </c>
      <c r="AW27" t="str">
        <f t="shared" si="35"/>
        <v/>
      </c>
      <c r="AX27" t="str">
        <f t="shared" si="43"/>
        <v/>
      </c>
      <c r="AY27" t="str">
        <f t="shared" si="54"/>
        <v/>
      </c>
      <c r="BA27" t="s">
        <v>136</v>
      </c>
      <c r="BB27" s="15">
        <f t="shared" ref="BB27:BK27" ca="1" si="152">IF(BB$31=1,SUMIF($K:$K,BB$1,$AK:$AK),"")</f>
        <v>1.5149265649234998E-2</v>
      </c>
      <c r="BC27" s="15">
        <f t="shared" ca="1" si="152"/>
        <v>1.8179118779081998E-2</v>
      </c>
      <c r="BD27" s="15">
        <f t="shared" ca="1" si="152"/>
        <v>0.20754493939451951</v>
      </c>
      <c r="BE27" s="15">
        <f t="shared" ca="1" si="152"/>
        <v>-4.99925766424755E-2</v>
      </c>
      <c r="BF27" s="15">
        <f t="shared" ca="1" si="152"/>
        <v>0</v>
      </c>
      <c r="BG27" s="15" t="str">
        <f t="shared" ca="1" si="152"/>
        <v/>
      </c>
      <c r="BH27" s="15" t="str">
        <f t="shared" ca="1" si="152"/>
        <v/>
      </c>
      <c r="BI27" s="15" t="str">
        <f t="shared" ca="1" si="152"/>
        <v/>
      </c>
      <c r="BJ27" s="15" t="str">
        <f t="shared" ca="1" si="152"/>
        <v/>
      </c>
      <c r="BK27" s="15" t="str">
        <f t="shared" ca="1" si="152"/>
        <v/>
      </c>
      <c r="BL27" s="15">
        <f t="shared" ca="1" si="94"/>
        <v>0.19088074718036099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98"/>
        <v>0</v>
      </c>
      <c r="CO27">
        <f t="shared" si="86"/>
        <v>-4.2500000000000211E-6</v>
      </c>
      <c r="CR27">
        <f t="shared" si="99"/>
        <v>-27000</v>
      </c>
      <c r="CS27">
        <f t="shared" si="100"/>
        <v>-18.36</v>
      </c>
      <c r="CT27">
        <f t="shared" si="101"/>
        <v>0</v>
      </c>
      <c r="CU27">
        <f t="shared" si="102"/>
        <v>0</v>
      </c>
      <c r="CV27">
        <f t="shared" si="103"/>
        <v>0</v>
      </c>
      <c r="CW27">
        <f t="shared" si="104"/>
        <v>0</v>
      </c>
      <c r="CX27">
        <f t="shared" si="105"/>
        <v>-734.40000000000009</v>
      </c>
      <c r="CY27">
        <f t="shared" si="106"/>
        <v>734.40000000000009</v>
      </c>
      <c r="CZ27">
        <f t="shared" si="107"/>
        <v>0</v>
      </c>
      <c r="DA27">
        <f t="shared" si="108"/>
        <v>0</v>
      </c>
      <c r="DB27">
        <f t="shared" si="109"/>
        <v>0</v>
      </c>
      <c r="DC27">
        <f t="shared" si="110"/>
        <v>0</v>
      </c>
      <c r="DD27">
        <f t="shared" si="111"/>
        <v>0</v>
      </c>
      <c r="DE27">
        <f t="shared" si="112"/>
        <v>-4.5899999999999995E-3</v>
      </c>
      <c r="DF27">
        <f t="shared" si="113"/>
        <v>-4.5899999999999995E-3</v>
      </c>
      <c r="DG27">
        <f t="shared" si="114"/>
        <v>9.1799999999999989E-3</v>
      </c>
      <c r="DH27">
        <f t="shared" si="115"/>
        <v>0</v>
      </c>
      <c r="DI27">
        <f t="shared" si="116"/>
        <v>0</v>
      </c>
      <c r="DJ27">
        <f t="shared" si="117"/>
        <v>0</v>
      </c>
      <c r="DK27">
        <f t="shared" si="118"/>
        <v>0</v>
      </c>
      <c r="DL27">
        <f t="shared" si="119"/>
        <v>0</v>
      </c>
      <c r="DM27">
        <f t="shared" si="120"/>
        <v>0</v>
      </c>
      <c r="DN27">
        <f t="shared" si="121"/>
        <v>0</v>
      </c>
    </row>
    <row r="28" spans="2:119">
      <c r="B28" t="s">
        <v>128</v>
      </c>
      <c r="C28">
        <f ca="1">ROUND(SUM(AC:AC),15)</f>
        <v>0</v>
      </c>
      <c r="E28" s="4" t="str">
        <f t="shared" si="2"/>
        <v/>
      </c>
      <c r="F28" s="19"/>
      <c r="G28" s="36"/>
      <c r="H28" s="37"/>
      <c r="I28" s="37"/>
      <c r="J28" s="38"/>
      <c r="K28" s="19"/>
      <c r="L28" s="39"/>
      <c r="M28" s="19"/>
      <c r="N28" t="str">
        <f t="shared" si="38"/>
        <v/>
      </c>
      <c r="O28" t="str">
        <f t="shared" si="39"/>
        <v/>
      </c>
      <c r="P28" t="str">
        <f t="shared" si="92"/>
        <v/>
      </c>
      <c r="Q28" t="str">
        <f t="shared" si="40"/>
        <v/>
      </c>
      <c r="R28" s="10" t="str">
        <f t="shared" si="6"/>
        <v/>
      </c>
      <c r="S28" s="10" t="str">
        <f t="shared" si="7"/>
        <v/>
      </c>
      <c r="T28" s="10" t="str">
        <f t="shared" si="8"/>
        <v/>
      </c>
      <c r="U28" s="10" t="str">
        <f t="shared" si="9"/>
        <v/>
      </c>
      <c r="V28" s="10" t="str">
        <f t="shared" si="10"/>
        <v/>
      </c>
      <c r="W28" s="10" t="str">
        <f t="shared" si="11"/>
        <v/>
      </c>
      <c r="X28" s="10" t="str">
        <f t="shared" si="12"/>
        <v/>
      </c>
      <c r="Y28" s="10" t="str">
        <f t="shared" si="13"/>
        <v/>
      </c>
      <c r="Z28" s="10" t="str">
        <f t="shared" si="14"/>
        <v/>
      </c>
      <c r="AA28" s="10" t="str">
        <f t="shared" si="15"/>
        <v/>
      </c>
      <c r="AB28" s="8" t="str">
        <f t="shared" si="16"/>
        <v/>
      </c>
      <c r="AC28" s="15" t="str">
        <f t="shared" si="17"/>
        <v/>
      </c>
      <c r="AD28" s="15" t="str">
        <f t="shared" si="18"/>
        <v/>
      </c>
      <c r="AE28" s="15" t="str">
        <f t="shared" si="19"/>
        <v/>
      </c>
      <c r="AF28" s="15" t="str">
        <f t="shared" si="20"/>
        <v/>
      </c>
      <c r="AG28" s="15" t="str">
        <f t="shared" si="21"/>
        <v/>
      </c>
      <c r="AH28" s="15" t="str">
        <f t="shared" si="22"/>
        <v/>
      </c>
      <c r="AI28" s="15" t="str">
        <f t="shared" si="23"/>
        <v/>
      </c>
      <c r="AJ28" s="15" t="str">
        <f t="shared" si="24"/>
        <v/>
      </c>
      <c r="AK28" s="15" t="str">
        <f t="shared" si="25"/>
        <v/>
      </c>
      <c r="AL28" s="15" t="str">
        <f t="shared" si="26"/>
        <v/>
      </c>
      <c r="AM28" s="15" t="str">
        <f t="shared" si="27"/>
        <v/>
      </c>
      <c r="AN28" t="str">
        <f t="shared" si="28"/>
        <v/>
      </c>
      <c r="AO28" s="10" t="str">
        <f t="shared" si="29"/>
        <v/>
      </c>
      <c r="AP28" s="10" t="str">
        <f t="shared" si="30"/>
        <v/>
      </c>
      <c r="AQ28" t="str">
        <f t="shared" si="31"/>
        <v/>
      </c>
      <c r="AR28" t="str">
        <f t="shared" si="32"/>
        <v/>
      </c>
      <c r="AS28" t="str">
        <f t="shared" si="33"/>
        <v/>
      </c>
      <c r="AT28" t="str">
        <f t="shared" si="41"/>
        <v/>
      </c>
      <c r="AU28" t="str">
        <f t="shared" si="42"/>
        <v/>
      </c>
      <c r="AV28" t="str">
        <f t="shared" si="34"/>
        <v/>
      </c>
      <c r="AW28" t="str">
        <f t="shared" si="35"/>
        <v/>
      </c>
      <c r="AX28" t="str">
        <f t="shared" si="43"/>
        <v/>
      </c>
      <c r="AY28" t="str">
        <f t="shared" si="54"/>
        <v/>
      </c>
      <c r="BA28" t="s">
        <v>137</v>
      </c>
      <c r="BB28" s="15">
        <f t="shared" ref="BB28:BK28" ca="1" si="153">IF(BB$31=1,SUMIF($K:$K,BB$1,$AL:$AL),"")</f>
        <v>3.9014206810000009E-5</v>
      </c>
      <c r="BC28" s="15">
        <f t="shared" ca="1" si="153"/>
        <v>4.6817048172000008E-5</v>
      </c>
      <c r="BD28" s="15">
        <f t="shared" ca="1" si="153"/>
        <v>7.8028413620000008E-6</v>
      </c>
      <c r="BE28" s="15">
        <f t="shared" ca="1" si="153"/>
        <v>-1.09239779068E-4</v>
      </c>
      <c r="BF28" s="15">
        <f t="shared" ca="1" si="153"/>
        <v>0</v>
      </c>
      <c r="BG28" s="15" t="str">
        <f t="shared" ca="1" si="153"/>
        <v/>
      </c>
      <c r="BH28" s="15" t="str">
        <f t="shared" ca="1" si="153"/>
        <v/>
      </c>
      <c r="BI28" s="15" t="str">
        <f t="shared" ca="1" si="153"/>
        <v/>
      </c>
      <c r="BJ28" s="15" t="str">
        <f t="shared" ca="1" si="153"/>
        <v/>
      </c>
      <c r="BK28" s="15" t="str">
        <f t="shared" ca="1" si="153"/>
        <v/>
      </c>
      <c r="BL28" s="15">
        <f t="shared" ca="1" si="94"/>
        <v>-1.5605682723999985E-5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86"/>
        <v>-4.2500000000000211E-6</v>
      </c>
      <c r="CR28">
        <f t="shared" si="99"/>
        <v>-27000</v>
      </c>
      <c r="CS28">
        <f t="shared" si="100"/>
        <v>-18.36</v>
      </c>
      <c r="CT28">
        <f t="shared" si="101"/>
        <v>0</v>
      </c>
      <c r="CU28">
        <f t="shared" si="102"/>
        <v>0</v>
      </c>
      <c r="CV28">
        <f t="shared" si="103"/>
        <v>0</v>
      </c>
      <c r="CW28">
        <f t="shared" si="104"/>
        <v>0</v>
      </c>
      <c r="CX28">
        <f t="shared" si="105"/>
        <v>0</v>
      </c>
      <c r="CY28">
        <f t="shared" si="106"/>
        <v>-367.20000000000005</v>
      </c>
      <c r="CZ28">
        <f t="shared" si="107"/>
        <v>367.20000000000005</v>
      </c>
      <c r="DA28">
        <f t="shared" si="108"/>
        <v>0</v>
      </c>
      <c r="DB28">
        <f t="shared" si="109"/>
        <v>0</v>
      </c>
      <c r="DC28">
        <f t="shared" si="110"/>
        <v>0</v>
      </c>
      <c r="DD28">
        <f t="shared" si="111"/>
        <v>0</v>
      </c>
      <c r="DE28">
        <f t="shared" si="112"/>
        <v>-4.5899999999999995E-3</v>
      </c>
      <c r="DF28">
        <f t="shared" si="113"/>
        <v>-4.5899999999999995E-3</v>
      </c>
      <c r="DG28">
        <f t="shared" si="114"/>
        <v>9.1799999999999989E-3</v>
      </c>
      <c r="DH28">
        <f t="shared" si="115"/>
        <v>0</v>
      </c>
      <c r="DI28">
        <f t="shared" si="116"/>
        <v>0</v>
      </c>
      <c r="DJ28">
        <f t="shared" si="117"/>
        <v>0</v>
      </c>
      <c r="DK28">
        <f t="shared" si="118"/>
        <v>0</v>
      </c>
      <c r="DL28">
        <f t="shared" si="119"/>
        <v>0</v>
      </c>
      <c r="DM28">
        <f t="shared" si="120"/>
        <v>0</v>
      </c>
      <c r="DN28">
        <f t="shared" si="121"/>
        <v>0</v>
      </c>
      <c r="DO28" s="15"/>
    </row>
    <row r="29" spans="2:119">
      <c r="B29" t="s">
        <v>129</v>
      </c>
      <c r="C29">
        <f ca="1">ROUND(SUM(AD:AD),15)</f>
        <v>0</v>
      </c>
      <c r="E29" s="4" t="str">
        <f t="shared" si="2"/>
        <v/>
      </c>
      <c r="F29" s="19" t="s">
        <v>180</v>
      </c>
      <c r="G29" s="36"/>
      <c r="H29" s="37"/>
      <c r="I29" s="37"/>
      <c r="J29" s="38"/>
      <c r="K29" s="19"/>
      <c r="L29" s="39"/>
      <c r="M29" s="19"/>
      <c r="N29" t="str">
        <f t="shared" si="38"/>
        <v/>
      </c>
      <c r="O29" t="str">
        <f t="shared" si="39"/>
        <v/>
      </c>
      <c r="P29" t="str">
        <f t="shared" si="92"/>
        <v/>
      </c>
      <c r="Q29" t="str">
        <f t="shared" si="40"/>
        <v/>
      </c>
      <c r="R29" s="10" t="str">
        <f t="shared" si="6"/>
        <v/>
      </c>
      <c r="S29" s="10" t="str">
        <f t="shared" si="7"/>
        <v/>
      </c>
      <c r="T29" s="10" t="str">
        <f t="shared" si="8"/>
        <v/>
      </c>
      <c r="U29" s="10" t="str">
        <f t="shared" si="9"/>
        <v/>
      </c>
      <c r="V29" s="10" t="str">
        <f t="shared" si="10"/>
        <v/>
      </c>
      <c r="W29" s="10" t="str">
        <f t="shared" si="11"/>
        <v/>
      </c>
      <c r="X29" s="10" t="str">
        <f t="shared" si="12"/>
        <v/>
      </c>
      <c r="Y29" s="10" t="str">
        <f t="shared" si="13"/>
        <v/>
      </c>
      <c r="Z29" s="10" t="str">
        <f t="shared" si="14"/>
        <v/>
      </c>
      <c r="AA29" s="10" t="str">
        <f t="shared" si="15"/>
        <v/>
      </c>
      <c r="AB29" s="8" t="str">
        <f t="shared" si="16"/>
        <v/>
      </c>
      <c r="AC29" s="15" t="str">
        <f t="shared" si="17"/>
        <v/>
      </c>
      <c r="AD29" s="15" t="str">
        <f t="shared" si="18"/>
        <v/>
      </c>
      <c r="AE29" s="15" t="str">
        <f t="shared" si="19"/>
        <v/>
      </c>
      <c r="AF29" s="15" t="str">
        <f t="shared" si="20"/>
        <v/>
      </c>
      <c r="AG29" s="15" t="str">
        <f t="shared" si="21"/>
        <v/>
      </c>
      <c r="AH29" s="15" t="str">
        <f t="shared" si="22"/>
        <v/>
      </c>
      <c r="AI29" s="15" t="str">
        <f t="shared" si="23"/>
        <v/>
      </c>
      <c r="AJ29" s="15" t="str">
        <f t="shared" si="24"/>
        <v/>
      </c>
      <c r="AK29" s="15" t="str">
        <f t="shared" si="25"/>
        <v/>
      </c>
      <c r="AL29" s="15" t="str">
        <f t="shared" si="26"/>
        <v/>
      </c>
      <c r="AM29" s="15" t="str">
        <f t="shared" si="27"/>
        <v/>
      </c>
      <c r="AN29" t="str">
        <f t="shared" si="28"/>
        <v/>
      </c>
      <c r="AO29" s="10" t="str">
        <f t="shared" si="29"/>
        <v/>
      </c>
      <c r="AP29" s="10" t="str">
        <f t="shared" si="30"/>
        <v/>
      </c>
      <c r="AQ29" t="str">
        <f t="shared" si="31"/>
        <v/>
      </c>
      <c r="AR29" t="str">
        <f t="shared" si="32"/>
        <v/>
      </c>
      <c r="AS29" t="str">
        <f t="shared" si="33"/>
        <v/>
      </c>
      <c r="AT29" t="str">
        <f t="shared" si="41"/>
        <v/>
      </c>
      <c r="AU29" t="str">
        <f t="shared" si="42"/>
        <v/>
      </c>
      <c r="AV29" t="str">
        <f t="shared" si="34"/>
        <v/>
      </c>
      <c r="AW29" t="str">
        <f t="shared" si="35"/>
        <v/>
      </c>
      <c r="AX29" t="str">
        <f t="shared" si="43"/>
        <v/>
      </c>
      <c r="AY29" t="str">
        <f t="shared" si="54"/>
        <v/>
      </c>
      <c r="BA29" t="s">
        <v>142</v>
      </c>
      <c r="BB29" s="15">
        <f t="shared" ref="BB29:BK29" ca="1" si="154">IF(BB$31=1,SUMIF($K:$K,BB$1,$AM:$AM),"")</f>
        <v>1.1438256087999999E-4</v>
      </c>
      <c r="BC29" s="15">
        <f t="shared" ca="1" si="154"/>
        <v>1.3725907305599998E-4</v>
      </c>
      <c r="BD29" s="15">
        <f t="shared" ca="1" si="154"/>
        <v>1.5670410840559999E-3</v>
      </c>
      <c r="BE29" s="15">
        <f t="shared" ca="1" si="154"/>
        <v>-1.8186827179919999E-3</v>
      </c>
      <c r="BF29" s="15">
        <f t="shared" ca="1" si="154"/>
        <v>0</v>
      </c>
      <c r="BG29" s="15" t="str">
        <f t="shared" ca="1" si="154"/>
        <v/>
      </c>
      <c r="BH29" s="15" t="str">
        <f t="shared" ca="1" si="154"/>
        <v/>
      </c>
      <c r="BI29" s="15" t="str">
        <f t="shared" ca="1" si="154"/>
        <v/>
      </c>
      <c r="BJ29" s="15" t="str">
        <f t="shared" ca="1" si="154"/>
        <v/>
      </c>
      <c r="BK29" s="15" t="str">
        <f t="shared" ca="1" si="154"/>
        <v/>
      </c>
      <c r="BL29" s="15">
        <f t="shared" ca="1" si="94"/>
        <v>0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86"/>
        <v>-4.2499999999999949E-6</v>
      </c>
      <c r="CR29">
        <f t="shared" si="99"/>
        <v>-54000</v>
      </c>
      <c r="CS29">
        <f t="shared" si="100"/>
        <v>-18.36</v>
      </c>
      <c r="CT29">
        <f t="shared" si="101"/>
        <v>0</v>
      </c>
      <c r="CU29">
        <f t="shared" si="102"/>
        <v>0</v>
      </c>
      <c r="CV29">
        <f t="shared" si="103"/>
        <v>0</v>
      </c>
      <c r="CW29">
        <f t="shared" si="104"/>
        <v>0</v>
      </c>
      <c r="CX29">
        <f t="shared" si="105"/>
        <v>0</v>
      </c>
      <c r="CY29">
        <f t="shared" si="106"/>
        <v>0</v>
      </c>
      <c r="CZ29">
        <f t="shared" si="107"/>
        <v>-91.800000000000011</v>
      </c>
      <c r="DA29">
        <f t="shared" si="108"/>
        <v>91.800000000000011</v>
      </c>
      <c r="DB29">
        <f t="shared" si="109"/>
        <v>0</v>
      </c>
      <c r="DC29">
        <f t="shared" si="110"/>
        <v>0</v>
      </c>
      <c r="DD29">
        <f t="shared" si="111"/>
        <v>0</v>
      </c>
      <c r="DE29">
        <f t="shared" si="112"/>
        <v>0</v>
      </c>
      <c r="DF29">
        <f t="shared" si="113"/>
        <v>-9.1799999999999989E-3</v>
      </c>
      <c r="DG29">
        <f t="shared" si="114"/>
        <v>9.1799999999999989E-3</v>
      </c>
      <c r="DH29">
        <f t="shared" si="115"/>
        <v>0</v>
      </c>
      <c r="DI29">
        <f t="shared" si="116"/>
        <v>0</v>
      </c>
      <c r="DJ29">
        <f t="shared" si="117"/>
        <v>0</v>
      </c>
      <c r="DK29">
        <f t="shared" si="118"/>
        <v>0</v>
      </c>
      <c r="DL29">
        <f t="shared" si="119"/>
        <v>0</v>
      </c>
      <c r="DM29">
        <f t="shared" si="120"/>
        <v>0</v>
      </c>
      <c r="DN29">
        <f t="shared" si="121"/>
        <v>0</v>
      </c>
    </row>
    <row r="30" spans="2:119">
      <c r="B30" t="s">
        <v>130</v>
      </c>
      <c r="C30">
        <f ca="1">ROUND(SUM(AE:AE),15)</f>
        <v>0</v>
      </c>
      <c r="E30" s="4" t="str">
        <f t="shared" si="2"/>
        <v/>
      </c>
      <c r="F30" s="19"/>
      <c r="G30" s="36"/>
      <c r="H30" s="37"/>
      <c r="I30" s="37"/>
      <c r="J30" s="38"/>
      <c r="K30" s="19"/>
      <c r="L30" s="39"/>
      <c r="M30" s="19"/>
      <c r="N30" t="str">
        <f t="shared" si="38"/>
        <v/>
      </c>
      <c r="O30" t="str">
        <f t="shared" si="39"/>
        <v/>
      </c>
      <c r="P30" t="str">
        <f t="shared" si="92"/>
        <v/>
      </c>
      <c r="Q30" t="str">
        <f t="shared" si="40"/>
        <v/>
      </c>
      <c r="R30" s="10" t="str">
        <f t="shared" si="6"/>
        <v/>
      </c>
      <c r="S30" s="10" t="str">
        <f t="shared" si="7"/>
        <v/>
      </c>
      <c r="T30" s="10" t="str">
        <f t="shared" si="8"/>
        <v/>
      </c>
      <c r="U30" s="10" t="str">
        <f t="shared" si="9"/>
        <v/>
      </c>
      <c r="V30" s="10" t="str">
        <f t="shared" si="10"/>
        <v/>
      </c>
      <c r="W30" s="10" t="str">
        <f t="shared" si="11"/>
        <v/>
      </c>
      <c r="X30" s="10" t="str">
        <f t="shared" si="12"/>
        <v/>
      </c>
      <c r="Y30" s="10" t="str">
        <f t="shared" si="13"/>
        <v/>
      </c>
      <c r="Z30" s="10" t="str">
        <f t="shared" si="14"/>
        <v/>
      </c>
      <c r="AA30" s="10" t="str">
        <f t="shared" si="15"/>
        <v/>
      </c>
      <c r="AB30" s="8" t="str">
        <f t="shared" si="16"/>
        <v/>
      </c>
      <c r="AC30" s="15" t="str">
        <f t="shared" si="17"/>
        <v/>
      </c>
      <c r="AD30" s="15" t="str">
        <f t="shared" si="18"/>
        <v/>
      </c>
      <c r="AE30" s="15" t="str">
        <f t="shared" si="19"/>
        <v/>
      </c>
      <c r="AF30" s="15" t="str">
        <f t="shared" si="20"/>
        <v/>
      </c>
      <c r="AG30" s="15" t="str">
        <f t="shared" si="21"/>
        <v/>
      </c>
      <c r="AH30" s="15" t="str">
        <f t="shared" si="22"/>
        <v/>
      </c>
      <c r="AI30" s="15" t="str">
        <f t="shared" si="23"/>
        <v/>
      </c>
      <c r="AJ30" s="15" t="str">
        <f t="shared" si="24"/>
        <v/>
      </c>
      <c r="AK30" s="15" t="str">
        <f t="shared" si="25"/>
        <v/>
      </c>
      <c r="AL30" s="15" t="str">
        <f t="shared" si="26"/>
        <v/>
      </c>
      <c r="AM30" s="15" t="str">
        <f t="shared" si="27"/>
        <v/>
      </c>
      <c r="AN30" t="str">
        <f t="shared" si="28"/>
        <v/>
      </c>
      <c r="AO30" s="10" t="str">
        <f t="shared" si="29"/>
        <v/>
      </c>
      <c r="AP30" s="10" t="str">
        <f t="shared" si="30"/>
        <v/>
      </c>
      <c r="AQ30" t="str">
        <f t="shared" si="31"/>
        <v/>
      </c>
      <c r="AR30" t="str">
        <f t="shared" si="32"/>
        <v/>
      </c>
      <c r="AS30" t="str">
        <f t="shared" si="33"/>
        <v/>
      </c>
      <c r="AT30" t="str">
        <f t="shared" si="41"/>
        <v/>
      </c>
      <c r="AU30" t="str">
        <f t="shared" si="42"/>
        <v/>
      </c>
      <c r="AV30" t="str">
        <f t="shared" si="34"/>
        <v/>
      </c>
      <c r="AW30" t="str">
        <f t="shared" si="35"/>
        <v/>
      </c>
      <c r="AX30" t="str">
        <f t="shared" si="43"/>
        <v/>
      </c>
      <c r="AY30" t="str">
        <f t="shared" si="54"/>
        <v/>
      </c>
      <c r="BN30" s="7" t="s">
        <v>191</v>
      </c>
      <c r="BO30" s="7">
        <v>100</v>
      </c>
      <c r="BQ30">
        <f>-0.0277777777777778-0.0138888888888889</f>
        <v>-4.1666666666666699E-2</v>
      </c>
      <c r="BT30" s="15"/>
      <c r="BU30" s="15"/>
      <c r="BV30" s="15"/>
      <c r="CH30" s="15">
        <v>-1.0817575525E-5</v>
      </c>
      <c r="CI30">
        <v>-3.5215918463259999E-3</v>
      </c>
      <c r="CJ30" s="15">
        <v>-2.0807576966E-5</v>
      </c>
      <c r="CK30">
        <v>3.0298531298469998E-3</v>
      </c>
      <c r="CL30" s="15">
        <v>7.8028413620000008E-6</v>
      </c>
      <c r="CM30" s="15">
        <v>2.2876512175999999E-5</v>
      </c>
      <c r="CN30" s="15">
        <f>SUM(BT30:CM30)</f>
        <v>-4.9268451543199988E-4</v>
      </c>
      <c r="CO30">
        <f t="shared" si="86"/>
        <v>1.1838608926858932E-20</v>
      </c>
      <c r="CR30">
        <f t="shared" si="99"/>
        <v>-900.00000000000068</v>
      </c>
      <c r="CS30">
        <f t="shared" si="100"/>
        <v>0</v>
      </c>
      <c r="CT30">
        <f t="shared" si="101"/>
        <v>0</v>
      </c>
      <c r="CU30">
        <f t="shared" si="102"/>
        <v>0</v>
      </c>
      <c r="CV30">
        <f t="shared" si="103"/>
        <v>0</v>
      </c>
      <c r="CW30">
        <f t="shared" si="104"/>
        <v>0</v>
      </c>
      <c r="CX30">
        <f t="shared" si="105"/>
        <v>0</v>
      </c>
      <c r="CY30">
        <f t="shared" si="106"/>
        <v>0</v>
      </c>
      <c r="CZ30">
        <f t="shared" si="107"/>
        <v>0</v>
      </c>
      <c r="DA30">
        <f t="shared" si="108"/>
        <v>0</v>
      </c>
      <c r="DB30">
        <f t="shared" si="109"/>
        <v>0</v>
      </c>
      <c r="DC30">
        <f t="shared" si="110"/>
        <v>0</v>
      </c>
      <c r="DD30">
        <f t="shared" si="111"/>
        <v>0</v>
      </c>
      <c r="DE30">
        <f t="shared" si="112"/>
        <v>0</v>
      </c>
      <c r="DF30">
        <f t="shared" si="113"/>
        <v>0</v>
      </c>
      <c r="DG30">
        <f t="shared" si="114"/>
        <v>0</v>
      </c>
      <c r="DH30">
        <f t="shared" si="115"/>
        <v>0</v>
      </c>
      <c r="DI30">
        <f t="shared" si="116"/>
        <v>-0.23365963134000003</v>
      </c>
      <c r="DJ30">
        <f t="shared" si="117"/>
        <v>-76.066383880641609</v>
      </c>
      <c r="DK30">
        <f t="shared" si="118"/>
        <v>-0.44944366246560002</v>
      </c>
      <c r="DL30">
        <f t="shared" si="119"/>
        <v>65.444827604695206</v>
      </c>
      <c r="DM30">
        <f t="shared" si="120"/>
        <v>0.1685413734192</v>
      </c>
      <c r="DN30">
        <f t="shared" si="121"/>
        <v>0.49413266300159997</v>
      </c>
    </row>
    <row r="31" spans="2:119">
      <c r="E31" s="4" t="str">
        <f t="shared" si="2"/>
        <v/>
      </c>
      <c r="F31" s="19"/>
      <c r="G31" s="36"/>
      <c r="H31" s="37"/>
      <c r="I31" s="37"/>
      <c r="J31" s="38"/>
      <c r="K31" s="19"/>
      <c r="L31" s="39"/>
      <c r="M31" s="19"/>
      <c r="N31" t="str">
        <f t="shared" si="38"/>
        <v/>
      </c>
      <c r="O31" t="str">
        <f t="shared" si="39"/>
        <v/>
      </c>
      <c r="P31" t="str">
        <f t="shared" si="92"/>
        <v/>
      </c>
      <c r="Q31" t="str">
        <f t="shared" si="40"/>
        <v/>
      </c>
      <c r="R31" s="10" t="str">
        <f t="shared" si="6"/>
        <v/>
      </c>
      <c r="S31" s="10" t="str">
        <f t="shared" si="7"/>
        <v/>
      </c>
      <c r="T31" s="10" t="str">
        <f t="shared" si="8"/>
        <v/>
      </c>
      <c r="U31" s="10" t="str">
        <f t="shared" si="9"/>
        <v/>
      </c>
      <c r="V31" s="10" t="str">
        <f t="shared" si="10"/>
        <v/>
      </c>
      <c r="W31" s="10" t="str">
        <f t="shared" si="11"/>
        <v/>
      </c>
      <c r="X31" s="10" t="str">
        <f t="shared" si="12"/>
        <v/>
      </c>
      <c r="Y31" s="10" t="str">
        <f t="shared" si="13"/>
        <v/>
      </c>
      <c r="Z31" s="10" t="str">
        <f t="shared" si="14"/>
        <v/>
      </c>
      <c r="AA31" s="10" t="str">
        <f t="shared" si="15"/>
        <v/>
      </c>
      <c r="AB31" s="8" t="str">
        <f t="shared" si="16"/>
        <v/>
      </c>
      <c r="AC31" s="15" t="str">
        <f t="shared" si="17"/>
        <v/>
      </c>
      <c r="AD31" s="15" t="str">
        <f t="shared" si="18"/>
        <v/>
      </c>
      <c r="AE31" s="15" t="str">
        <f t="shared" si="19"/>
        <v/>
      </c>
      <c r="AF31" s="15" t="str">
        <f t="shared" si="20"/>
        <v/>
      </c>
      <c r="AG31" s="15" t="str">
        <f t="shared" si="21"/>
        <v/>
      </c>
      <c r="AH31" s="15" t="str">
        <f t="shared" si="22"/>
        <v/>
      </c>
      <c r="AI31" s="15" t="str">
        <f t="shared" si="23"/>
        <v/>
      </c>
      <c r="AJ31" s="15" t="str">
        <f t="shared" si="24"/>
        <v/>
      </c>
      <c r="AK31" s="15" t="str">
        <f t="shared" si="25"/>
        <v/>
      </c>
      <c r="AL31" s="15" t="str">
        <f t="shared" si="26"/>
        <v/>
      </c>
      <c r="AM31" s="15" t="str">
        <f t="shared" si="27"/>
        <v/>
      </c>
      <c r="AN31" t="str">
        <f t="shared" si="28"/>
        <v/>
      </c>
      <c r="AO31" s="10" t="str">
        <f t="shared" si="29"/>
        <v/>
      </c>
      <c r="AP31" s="10" t="str">
        <f t="shared" si="30"/>
        <v/>
      </c>
      <c r="AQ31" t="str">
        <f t="shared" si="31"/>
        <v/>
      </c>
      <c r="AR31" t="str">
        <f t="shared" si="32"/>
        <v/>
      </c>
      <c r="AS31" t="str">
        <f t="shared" si="33"/>
        <v/>
      </c>
      <c r="AT31" t="str">
        <f t="shared" si="41"/>
        <v/>
      </c>
      <c r="AU31" t="str">
        <f t="shared" si="42"/>
        <v/>
      </c>
      <c r="AV31" t="str">
        <f t="shared" si="34"/>
        <v/>
      </c>
      <c r="AW31" t="str">
        <f t="shared" si="35"/>
        <v/>
      </c>
      <c r="AX31" t="str">
        <f t="shared" si="43"/>
        <v/>
      </c>
      <c r="AY31" t="str">
        <f t="shared" si="54"/>
        <v/>
      </c>
      <c r="BA31" t="s">
        <v>19</v>
      </c>
      <c r="BB31">
        <f t="shared" ref="BB31:BK31" si="155">SIGN(SUMIF($K:$K,BB1,$K:$K))</f>
        <v>1</v>
      </c>
      <c r="BC31">
        <f t="shared" ca="1" si="155"/>
        <v>1</v>
      </c>
      <c r="BD31">
        <f t="shared" ca="1" si="155"/>
        <v>1</v>
      </c>
      <c r="BE31">
        <f t="shared" ca="1" si="155"/>
        <v>1</v>
      </c>
      <c r="BF31">
        <f t="shared" ca="1" si="155"/>
        <v>1</v>
      </c>
      <c r="BG31">
        <f t="shared" ca="1" si="155"/>
        <v>0</v>
      </c>
      <c r="BH31">
        <f t="shared" ca="1" si="155"/>
        <v>0</v>
      </c>
      <c r="BI31">
        <f t="shared" ca="1" si="155"/>
        <v>0</v>
      </c>
      <c r="BJ31">
        <f t="shared" ca="1" si="155"/>
        <v>0</v>
      </c>
      <c r="BK31">
        <f t="shared" ca="1" si="155"/>
        <v>0</v>
      </c>
      <c r="BN31" s="7" t="s">
        <v>190</v>
      </c>
      <c r="BO31" s="7"/>
      <c r="CH31">
        <v>-1.6927083333000001E-5</v>
      </c>
      <c r="CI31">
        <v>-1.7135375623849999E-3</v>
      </c>
      <c r="CJ31">
        <v>-1.1188078703999999E-5</v>
      </c>
      <c r="CK31">
        <v>1.4801288987600001E-3</v>
      </c>
      <c r="CL31">
        <v>1.5393518520000001E-6</v>
      </c>
      <c r="CM31">
        <v>1.4247685185E-5</v>
      </c>
      <c r="CN31" s="15">
        <f t="shared" ref="CN31:CN38" si="156">SUM(BT31:CM31)</f>
        <v>-2.4573678862499976E-4</v>
      </c>
      <c r="CO31">
        <f t="shared" si="86"/>
        <v>-1.1856481481482095E-8</v>
      </c>
    </row>
    <row r="32" spans="2:119">
      <c r="B32" t="s">
        <v>131</v>
      </c>
      <c r="C32">
        <f ca="1">ROUND(SUM(AF:AF),15)</f>
        <v>0</v>
      </c>
      <c r="E32" s="4">
        <f t="shared" ca="1" si="2"/>
        <v>1.125</v>
      </c>
      <c r="F32" s="19" t="s">
        <v>54</v>
      </c>
      <c r="G32" s="36">
        <v>6.1</v>
      </c>
      <c r="H32" s="37">
        <v>0.5</v>
      </c>
      <c r="I32" s="37"/>
      <c r="J32" s="38">
        <v>1</v>
      </c>
      <c r="K32" s="19">
        <v>3</v>
      </c>
      <c r="L32" s="39"/>
      <c r="M32" s="19"/>
      <c r="N32">
        <f t="shared" si="38"/>
        <v>1.5</v>
      </c>
      <c r="O32">
        <f t="shared" si="39"/>
        <v>1</v>
      </c>
      <c r="P32">
        <f t="shared" si="92"/>
        <v>1</v>
      </c>
      <c r="Q32">
        <f t="shared" si="40"/>
        <v>1</v>
      </c>
      <c r="R32" s="10">
        <f t="shared" ca="1" si="6"/>
        <v>-5.666666666666667</v>
      </c>
      <c r="S32" s="10">
        <f t="shared" ca="1" si="7"/>
        <v>-9.5624999999999996E-4</v>
      </c>
      <c r="T32" s="10">
        <f t="shared" ca="1" si="8"/>
        <v>0</v>
      </c>
      <c r="U32" s="10">
        <f t="shared" ca="1" si="9"/>
        <v>0</v>
      </c>
      <c r="V32" s="10">
        <f t="shared" ca="1" si="10"/>
        <v>0</v>
      </c>
      <c r="W32" s="10">
        <f t="shared" ca="1" si="11"/>
        <v>-0.1434375</v>
      </c>
      <c r="X32" s="10">
        <f t="shared" ca="1" si="12"/>
        <v>0</v>
      </c>
      <c r="Y32" s="10">
        <f t="shared" ca="1" si="13"/>
        <v>0</v>
      </c>
      <c r="Z32" s="10">
        <f t="shared" ca="1" si="14"/>
        <v>0</v>
      </c>
      <c r="AA32" s="10">
        <f t="shared" ca="1" si="15"/>
        <v>0</v>
      </c>
      <c r="AB32" s="8">
        <f t="shared" ca="1" si="16"/>
        <v>3.6509317396874998E-4</v>
      </c>
      <c r="AC32" s="15">
        <f t="shared" ca="1" si="17"/>
        <v>-2.3906249999999999E-7</v>
      </c>
      <c r="AD32" s="15">
        <f t="shared" ca="1" si="18"/>
        <v>-2.3906249999999999E-7</v>
      </c>
      <c r="AE32" s="15">
        <f t="shared" ca="1" si="19"/>
        <v>0</v>
      </c>
      <c r="AF32" s="15">
        <f t="shared" ca="1" si="20"/>
        <v>4.7812499999999998E-7</v>
      </c>
      <c r="AG32" s="15">
        <f t="shared" ca="1" si="21"/>
        <v>0</v>
      </c>
      <c r="AH32" s="15">
        <f t="shared" ca="1" si="22"/>
        <v>-1.0817575525E-5</v>
      </c>
      <c r="AI32" s="15">
        <f t="shared" ca="1" si="23"/>
        <v>-3.5215918463259999E-3</v>
      </c>
      <c r="AJ32" s="15">
        <f t="shared" ca="1" si="24"/>
        <v>-7.2306329956850002E-4</v>
      </c>
      <c r="AK32" s="15">
        <f t="shared" ca="1" si="25"/>
        <v>0.10528739626218325</v>
      </c>
      <c r="AL32" s="15">
        <f t="shared" ca="1" si="26"/>
        <v>7.8028413620000008E-6</v>
      </c>
      <c r="AM32" s="15">
        <f t="shared" ca="1" si="27"/>
        <v>7.9495879811599995E-4</v>
      </c>
      <c r="AN32">
        <f t="shared" ca="1" si="28"/>
        <v>0</v>
      </c>
      <c r="AO32" s="10">
        <f t="shared" ca="1" si="29"/>
        <v>1.5</v>
      </c>
      <c r="AP32" s="10">
        <f t="shared" ca="1" si="30"/>
        <v>2.25</v>
      </c>
      <c r="AQ32">
        <f t="shared" ca="1" si="31"/>
        <v>6.75</v>
      </c>
      <c r="AR32">
        <f t="shared" ca="1" si="32"/>
        <v>1.125</v>
      </c>
      <c r="AS32">
        <f t="shared" ca="1" si="33"/>
        <v>1.125</v>
      </c>
      <c r="AT32">
        <f t="shared" si="41"/>
        <v>6</v>
      </c>
      <c r="AU32">
        <f t="shared" si="42"/>
        <v>1</v>
      </c>
      <c r="AV32">
        <f t="shared" si="34"/>
        <v>0</v>
      </c>
      <c r="AW32" t="str">
        <f t="shared" si="35"/>
        <v/>
      </c>
      <c r="AX32" t="str">
        <f t="shared" si="43"/>
        <v/>
      </c>
      <c r="AY32">
        <f t="shared" ca="1" si="54"/>
        <v>1.125</v>
      </c>
      <c r="BA32" t="s">
        <v>15</v>
      </c>
      <c r="BB32">
        <f>SUMIFS($O:$O,$K:$K,BB1,$Q:$Q,1)</f>
        <v>5</v>
      </c>
      <c r="BC32">
        <f t="shared" ref="BC32:BK32" ca="1" si="157">SUMIFS($O:$O,$K:$K,BC1,$Q:$Q,1)</f>
        <v>6</v>
      </c>
      <c r="BD32">
        <f t="shared" ca="1" si="157"/>
        <v>1</v>
      </c>
      <c r="BE32">
        <f t="shared" ca="1" si="157"/>
        <v>1</v>
      </c>
      <c r="BF32">
        <f t="shared" ca="1" si="157"/>
        <v>0</v>
      </c>
      <c r="BG32">
        <f t="shared" ca="1" si="157"/>
        <v>0</v>
      </c>
      <c r="BH32">
        <f t="shared" ca="1" si="157"/>
        <v>0</v>
      </c>
      <c r="BI32">
        <f t="shared" ca="1" si="157"/>
        <v>0</v>
      </c>
      <c r="BJ32">
        <f t="shared" ca="1" si="157"/>
        <v>0</v>
      </c>
      <c r="BK32">
        <f t="shared" ca="1" si="157"/>
        <v>0</v>
      </c>
      <c r="BN32" s="7" t="s">
        <v>99</v>
      </c>
      <c r="BO32" s="7">
        <v>101</v>
      </c>
      <c r="CN32" s="15">
        <f t="shared" si="156"/>
        <v>0</v>
      </c>
      <c r="CO32">
        <f t="shared" si="86"/>
        <v>0</v>
      </c>
    </row>
    <row r="33" spans="2:93">
      <c r="E33" s="4">
        <f t="shared" ca="1" si="2"/>
        <v>1.125</v>
      </c>
      <c r="F33" s="19" t="s">
        <v>80</v>
      </c>
      <c r="G33" s="36">
        <v>6.2</v>
      </c>
      <c r="H33" s="37">
        <f>IF(H32="","",H32)</f>
        <v>0.5</v>
      </c>
      <c r="I33" s="37" t="str">
        <f>IF(I32="","",I32)</f>
        <v/>
      </c>
      <c r="J33" s="38">
        <v>1</v>
      </c>
      <c r="K33" s="19">
        <v>3</v>
      </c>
      <c r="L33" s="40"/>
      <c r="M33" s="19">
        <v>1</v>
      </c>
      <c r="N33">
        <f t="shared" si="38"/>
        <v>1.5</v>
      </c>
      <c r="O33">
        <f t="shared" si="39"/>
        <v>1</v>
      </c>
      <c r="P33">
        <f t="shared" si="92"/>
        <v>1</v>
      </c>
      <c r="Q33">
        <f t="shared" si="40"/>
        <v>0</v>
      </c>
      <c r="R33" s="10">
        <f t="shared" ca="1" si="6"/>
        <v>-5.625</v>
      </c>
      <c r="S33" s="10">
        <f t="shared" ca="1" si="7"/>
        <v>-9.5624999999999996E-4</v>
      </c>
      <c r="T33" s="10">
        <f t="shared" ca="1" si="8"/>
        <v>0</v>
      </c>
      <c r="U33" s="10">
        <f t="shared" ca="1" si="9"/>
        <v>0</v>
      </c>
      <c r="V33" s="10">
        <f t="shared" ca="1" si="10"/>
        <v>0</v>
      </c>
      <c r="W33" s="10">
        <f t="shared" ca="1" si="11"/>
        <v>-0.1434375</v>
      </c>
      <c r="X33" s="10">
        <f t="shared" ca="1" si="12"/>
        <v>0</v>
      </c>
      <c r="Y33" s="10">
        <f t="shared" ca="1" si="13"/>
        <v>0</v>
      </c>
      <c r="Z33" s="10">
        <f t="shared" ca="1" si="14"/>
        <v>0</v>
      </c>
      <c r="AA33" s="10">
        <f t="shared" ca="1" si="15"/>
        <v>0</v>
      </c>
      <c r="AB33" s="8">
        <f t="shared" ca="1" si="16"/>
        <v>0</v>
      </c>
      <c r="AC33" s="15">
        <f t="shared" ca="1" si="17"/>
        <v>-2.3906249999999999E-7</v>
      </c>
      <c r="AD33" s="15">
        <f t="shared" ca="1" si="18"/>
        <v>-2.3906249999999999E-7</v>
      </c>
      <c r="AE33" s="15">
        <f t="shared" ca="1" si="19"/>
        <v>0</v>
      </c>
      <c r="AF33" s="15">
        <f t="shared" ca="1" si="20"/>
        <v>4.7812499999999998E-7</v>
      </c>
      <c r="AG33" s="15">
        <f t="shared" ca="1" si="21"/>
        <v>2.6334589596750001E-4</v>
      </c>
      <c r="AH33" s="15">
        <f t="shared" ca="1" si="22"/>
        <v>0</v>
      </c>
      <c r="AI33" s="15">
        <f t="shared" ca="1" si="23"/>
        <v>0</v>
      </c>
      <c r="AJ33" s="15">
        <f t="shared" ca="1" si="24"/>
        <v>-7.0225572260250002E-4</v>
      </c>
      <c r="AK33" s="15">
        <f t="shared" ca="1" si="25"/>
        <v>0.10225754313233626</v>
      </c>
      <c r="AL33" s="15">
        <f t="shared" ca="1" si="26"/>
        <v>0</v>
      </c>
      <c r="AM33" s="15">
        <f t="shared" ca="1" si="27"/>
        <v>7.7208228593999997E-4</v>
      </c>
      <c r="AN33">
        <f t="shared" ca="1" si="28"/>
        <v>0</v>
      </c>
      <c r="AO33" s="10">
        <f t="shared" ca="1" si="29"/>
        <v>1.5</v>
      </c>
      <c r="AP33" s="10">
        <f t="shared" ca="1" si="30"/>
        <v>2.25</v>
      </c>
      <c r="AQ33">
        <f t="shared" ca="1" si="31"/>
        <v>6.75</v>
      </c>
      <c r="AR33">
        <f t="shared" ca="1" si="32"/>
        <v>1.125</v>
      </c>
      <c r="AS33">
        <f t="shared" ca="1" si="33"/>
        <v>1.125</v>
      </c>
      <c r="AT33">
        <f t="shared" si="41"/>
        <v>6</v>
      </c>
      <c r="AU33">
        <f t="shared" si="42"/>
        <v>1</v>
      </c>
      <c r="AV33">
        <f t="shared" si="34"/>
        <v>0</v>
      </c>
      <c r="AW33" t="str">
        <f t="shared" si="35"/>
        <v/>
      </c>
      <c r="AX33" t="str">
        <f t="shared" si="43"/>
        <v/>
      </c>
      <c r="AY33">
        <f t="shared" ca="1" si="54"/>
        <v>1.125</v>
      </c>
      <c r="BA33" t="s">
        <v>12</v>
      </c>
      <c r="BB33">
        <f>2*BB7+SUMIFS($P:$P,$K:$K,BB1,$Q:$Q,1)</f>
        <v>16</v>
      </c>
      <c r="BC33">
        <f t="shared" ref="BC33:BK33" ca="1" si="158">2*BC7+SUMIFS($P:$P,$K:$K,BC1,$Q:$Q,1)</f>
        <v>16</v>
      </c>
      <c r="BD33">
        <f t="shared" ca="1" si="158"/>
        <v>3</v>
      </c>
      <c r="BE33">
        <f t="shared" ca="1" si="158"/>
        <v>3</v>
      </c>
      <c r="BF33">
        <f t="shared" ca="1" si="158"/>
        <v>0</v>
      </c>
      <c r="BG33">
        <f t="shared" ca="1" si="158"/>
        <v>0</v>
      </c>
      <c r="BH33">
        <f t="shared" ca="1" si="158"/>
        <v>0</v>
      </c>
      <c r="BI33">
        <f t="shared" ca="1" si="158"/>
        <v>0</v>
      </c>
      <c r="BJ33">
        <f t="shared" ca="1" si="158"/>
        <v>0</v>
      </c>
      <c r="BK33">
        <f t="shared" ca="1" si="158"/>
        <v>0</v>
      </c>
      <c r="BN33" s="7" t="s">
        <v>163</v>
      </c>
      <c r="BO33" s="7">
        <v>200</v>
      </c>
      <c r="BQ33">
        <v>-2.5</v>
      </c>
      <c r="CN33" s="15">
        <f t="shared" si="156"/>
        <v>0</v>
      </c>
      <c r="CO33">
        <f t="shared" si="86"/>
        <v>0</v>
      </c>
    </row>
    <row r="34" spans="2:93">
      <c r="B34" s="42" t="s">
        <v>88</v>
      </c>
      <c r="C34" s="42"/>
      <c r="E34" s="4" t="str">
        <f t="shared" ref="E34:E65" si="159">IF(P34="","",IF(AND(G34&gt;=200,G34&lt;300),100%,MIN(L34,AY34)))</f>
        <v/>
      </c>
      <c r="F34" s="19"/>
      <c r="G34" s="36"/>
      <c r="H34" s="37"/>
      <c r="I34" s="37"/>
      <c r="J34" s="38"/>
      <c r="K34" s="19"/>
      <c r="L34" s="40"/>
      <c r="M34" s="19"/>
      <c r="N34" t="str">
        <f t="shared" si="38"/>
        <v/>
      </c>
      <c r="O34" t="str">
        <f t="shared" si="39"/>
        <v/>
      </c>
      <c r="P34" t="str">
        <f t="shared" si="92"/>
        <v/>
      </c>
      <c r="Q34" t="str">
        <f t="shared" si="40"/>
        <v/>
      </c>
      <c r="R34" s="10" t="str">
        <f t="shared" ref="R34:R65" si="160">IF($G34="","",IF(AND(G34&gt;=200,G34&lt;300),1,$J34)*LOOKUP($G34,$BO:$BO,BQ:BQ)*$E34+IF(M34="",IF(O34="",0,O34*LOOKUP(100,BO:BO,BQ:BQ)),0))</f>
        <v/>
      </c>
      <c r="S34" s="10" t="str">
        <f t="shared" ref="S34:S65" si="161">IF($G34="","",$J34*LOOKUP($G34,$BO:$BO,BR:BR)*$E34)</f>
        <v/>
      </c>
      <c r="T34" s="10" t="str">
        <f t="shared" ref="T34:T65" si="162">IF($G34="","",IF(AND(G34&gt;=200,G34&lt;300),1,$J34)*LOOKUP($G34,$BO:$BO,BS:BS)*$E34+IF($G34=200,INDEX($BA:$BK,MATCH("Karbonite",$BA:$BA,0),MATCH($K34,$BA$1:$BK$1,0)),0))</f>
        <v/>
      </c>
      <c r="U34" s="10" t="str">
        <f t="shared" ref="U34:U65" si="163">IF($G34="","",$J34*LOOKUP($G34,$BO:$BO,BT:BT)*$E34+IF($G34=201,INDEX($BA:$BK,MATCH("Ore",$BA:$BA,0),MATCH($K34,$BA$1:$BK$1,0)),0))</f>
        <v/>
      </c>
      <c r="V34" s="10" t="str">
        <f t="shared" ref="V34:V65" si="164">IF($G34="","",$J34*LOOKUP($G34,$BO:$BO,BU:BU)*$E34+IF($G34=202,INDEX($BA:$BK,MATCH("Minerals",$BA:$BA,0),MATCH($K34,$BA$1:$BK$1,0)),0))</f>
        <v/>
      </c>
      <c r="W34" s="10" t="str">
        <f t="shared" ref="W34:W65" si="165">IF($G34="","",$J34*LOOKUP($G34,$BO:$BO,BV:BV)*$E34+IF($G34=203,INDEX($BA:$BK,MATCH("Substrate",$BA:$BA,0),MATCH($K34,$BA$1:$BK$1,0)),0))</f>
        <v/>
      </c>
      <c r="X34" s="10" t="str">
        <f t="shared" ref="X34:X65" si="166">IF($G34="","",$J34*LOOKUP($G34,$BO:$BO,BW:BW)*$E34)</f>
        <v/>
      </c>
      <c r="Y34" s="10" t="str">
        <f t="shared" ref="Y34:Y65" si="167">IF($G34="","",$J34*LOOKUP($G34,$BO:$BO,BX:BX)*$E34)</f>
        <v/>
      </c>
      <c r="Z34" s="10" t="str">
        <f t="shared" ref="Z34:Z65" si="168">IF($G34="","",$J34*LOOKUP($G34,$BO:$BO,BY:BY)*$E34)</f>
        <v/>
      </c>
      <c r="AA34" s="10" t="str">
        <f t="shared" ref="AA34:AA65" si="169">IF($G34="","",$J34*LOOKUP($G34,$BO:$BO,BZ:BZ)*$E34)</f>
        <v/>
      </c>
      <c r="AB34" s="8" t="str">
        <f t="shared" ref="AB34:AB65" si="170">IF($G34="","",$J34*LOOKUP($G34,$BO:$BO,CB:CB)*$E34)</f>
        <v/>
      </c>
      <c r="AC34" s="15" t="str">
        <f t="shared" ref="AC34:AC65" si="171">IF($G34="","",$J34*LOOKUP($G34,$BO:$BO,CC:CC)*$E34)</f>
        <v/>
      </c>
      <c r="AD34" s="15" t="str">
        <f t="shared" ref="AD34:AD65" si="172">IF($G34="","",$J34*LOOKUP($G34,$BO:$BO,CD:CD)*$E34)</f>
        <v/>
      </c>
      <c r="AE34" s="15" t="str">
        <f t="shared" ref="AE34:AE65" si="173">IF($G34="","",$J34*LOOKUP($G34,$BO:$BO,CE:CE)*$E34)</f>
        <v/>
      </c>
      <c r="AF34" s="15" t="str">
        <f t="shared" ref="AF34:AF65" si="174">IF($G34="","",$J34*LOOKUP($G34,$BO:$BO,CF:CF)*$E34)</f>
        <v/>
      </c>
      <c r="AG34" s="15" t="str">
        <f t="shared" ref="AG34:AG65" si="175">IF($G34="","",$J34*LOOKUP($G34,$BO:$BO,CG:CG)*$E34)</f>
        <v/>
      </c>
      <c r="AH34" s="15" t="str">
        <f t="shared" ref="AH34:AH65" si="176">IF($G34="","",$J34*LOOKUP($G34,$BO:$BO,CH:CH)*$E34+IF($M34=1,0,IF($O34="",0,$O34*LOOKUP(100,$BO:$BO,CH:CH))))</f>
        <v/>
      </c>
      <c r="AI34" s="15" t="str">
        <f t="shared" ref="AI34:AI65" si="177">IF($G34="","",$J34*LOOKUP($G34,$BO:$BO,CI:CI)*$E34+IF($M34=1,0,IF($O34="",0,$O34*LOOKUP(100,$BO:$BO,CI:CI))))</f>
        <v/>
      </c>
      <c r="AJ34" s="15" t="str">
        <f t="shared" ref="AJ34:AJ65" si="178">IF($G34="","",$J34*LOOKUP($G34,$BO:$BO,CJ:CJ)*$E34+IF($M34=1,0,IF($O34="",0,$O34*LOOKUP(100,$BO:$BO,CJ:CJ)))+IF($G34=204,INDEX($BA:$BK,MATCH("Water",$BA:$BA,0),MATCH($K34,$BA$1:$BK$1,0)),0))</f>
        <v/>
      </c>
      <c r="AK34" s="15" t="str">
        <f t="shared" ref="AK34:AK65" si="179">IF($G34="","",$J34*LOOKUP($G34,$BO:$BO,CK:CK)*$E34+IF($M34=1,0,IF($O34="",0,$O34*LOOKUP(100,$BO:$BO,CK:CK))))</f>
        <v/>
      </c>
      <c r="AL34" s="15" t="str">
        <f t="shared" ref="AL34:AL65" si="180">IF($G34="","",$J34*LOOKUP($G34,$BO:$BO,CL:CL)*$E34+IF($M34=1,0,IF($O34="",0,$O34*LOOKUP(100,$BO:$BO,CL:CL))))</f>
        <v/>
      </c>
      <c r="AM34" s="15" t="str">
        <f t="shared" ref="AM34:AM65" si="181">IF($G34="","",$J34*LOOKUP($G34,$BO:$BO,CM:CM)*$E34+IF($M34=1,0,IF($O34="",0,$O34*LOOKUP(100,$BO:$BO,CM:CM))))</f>
        <v/>
      </c>
      <c r="AN34" t="str">
        <f t="shared" ref="AN34:AN65" si="182">IF(P34=1,LOOKUP(K34,$BB$1:$BK$1,$BB$32:$BK$32)-IF(O34="",0,O34),"")</f>
        <v/>
      </c>
      <c r="AO34" s="10" t="str">
        <f t="shared" ref="AO34:AO65" si="183">IF(OR(P34="",P34=0),"",AN34/2+IF(N34="",0,N34))</f>
        <v/>
      </c>
      <c r="AP34" s="10" t="str">
        <f t="shared" ref="AP34:AP65" si="184">IF(AO34="","",AO34*LOOKUP(K34,$BB$1:$BK$1,$BB$9:$BK$9))</f>
        <v/>
      </c>
      <c r="AQ34" t="str">
        <f t="shared" ref="AQ34:AQ65" si="185">IF(AP34="","",AP34*LOOKUP(K34,$BB$1:$BK$1,$BB$10:$BK$10))</f>
        <v/>
      </c>
      <c r="AR34" t="str">
        <f t="shared" ref="AR34:AR65" si="186">IF(AQ34="","",AQ34/LOOKUP(K34,$BB$1:$BK$1,$BB$37:$BK$37))</f>
        <v/>
      </c>
      <c r="AS34" t="str">
        <f t="shared" ref="AS34:AS65" si="187">IF(AQ34="","",IF(LOOKUP(K34,$BB$1:$BK$1,$BB$32:$BK$32)=0,0.25,MAX(MIN(AR34,2.5),0.5)))</f>
        <v/>
      </c>
      <c r="AT34" t="str">
        <f t="shared" si="41"/>
        <v/>
      </c>
      <c r="AU34" t="str">
        <f t="shared" si="42"/>
        <v/>
      </c>
      <c r="AV34" t="str">
        <f t="shared" ref="AV34:AV65" si="188">IF(P34="","",LOOKUP(G34,BO:BO,BP:BP))</f>
        <v/>
      </c>
      <c r="AW34" t="str">
        <f t="shared" ref="AW34:AW65" si="189">IF(OR(AV34="",AV34=0),"",INDEX($BA$1:$BK$7,MATCH(AV34,$BA$1:$BA$7,0),MATCH(K34,$BA$1:$BK$1,0)))</f>
        <v/>
      </c>
      <c r="AX34" t="str">
        <f t="shared" si="43"/>
        <v/>
      </c>
      <c r="AY34" t="str">
        <f t="shared" si="54"/>
        <v/>
      </c>
      <c r="BA34" t="s">
        <v>13</v>
      </c>
      <c r="BB34">
        <f>SUMIFS($P:$P,$K:$K,BB1,$Q:$Q,1)*2+BB7</f>
        <v>14</v>
      </c>
      <c r="BC34">
        <f t="shared" ref="BC34:BK34" ca="1" si="190">SUMIFS($P:$P,$K:$K,BC1,$Q:$Q,1)*2+BC7</f>
        <v>11</v>
      </c>
      <c r="BD34">
        <f t="shared" ca="1" si="190"/>
        <v>6</v>
      </c>
      <c r="BE34">
        <f t="shared" ca="1" si="190"/>
        <v>6</v>
      </c>
      <c r="BF34">
        <f t="shared" ca="1" si="190"/>
        <v>0</v>
      </c>
      <c r="BG34">
        <f t="shared" ca="1" si="190"/>
        <v>0</v>
      </c>
      <c r="BH34">
        <f t="shared" ca="1" si="190"/>
        <v>0</v>
      </c>
      <c r="BI34">
        <f t="shared" ca="1" si="190"/>
        <v>0</v>
      </c>
      <c r="BJ34">
        <f t="shared" ca="1" si="190"/>
        <v>0</v>
      </c>
      <c r="BK34">
        <f t="shared" ca="1" si="190"/>
        <v>0</v>
      </c>
      <c r="BN34" s="7" t="s">
        <v>168</v>
      </c>
      <c r="BO34" s="7">
        <v>201</v>
      </c>
      <c r="BQ34">
        <v>-2.5</v>
      </c>
      <c r="CN34" s="15">
        <f t="shared" si="156"/>
        <v>0</v>
      </c>
      <c r="CO34">
        <f t="shared" si="86"/>
        <v>0</v>
      </c>
    </row>
    <row r="35" spans="2:93">
      <c r="B35" s="25"/>
      <c r="E35" s="4">
        <f t="shared" ca="1" si="159"/>
        <v>8.9045429072610475E-5</v>
      </c>
      <c r="F35" s="19" t="s">
        <v>44</v>
      </c>
      <c r="G35" s="36">
        <v>3.4</v>
      </c>
      <c r="H35" s="37"/>
      <c r="I35" s="37"/>
      <c r="J35" s="38">
        <v>1</v>
      </c>
      <c r="K35" s="19">
        <v>3</v>
      </c>
      <c r="L35" s="40">
        <v>8.9045429072610475E-5</v>
      </c>
      <c r="M35" s="19"/>
      <c r="N35" t="str">
        <f t="shared" si="38"/>
        <v/>
      </c>
      <c r="O35" t="str">
        <f t="shared" si="39"/>
        <v/>
      </c>
      <c r="P35">
        <f t="shared" si="92"/>
        <v>1</v>
      </c>
      <c r="Q35">
        <f t="shared" si="40"/>
        <v>1</v>
      </c>
      <c r="R35" s="10">
        <f t="shared" ca="1" si="160"/>
        <v>-4.452271453630524E-4</v>
      </c>
      <c r="S35" s="10">
        <f t="shared" ca="1" si="161"/>
        <v>-7.5688614711718904E-8</v>
      </c>
      <c r="T35" s="10">
        <f t="shared" ca="1" si="162"/>
        <v>0</v>
      </c>
      <c r="U35" s="10">
        <f t="shared" ca="1" si="163"/>
        <v>0</v>
      </c>
      <c r="V35" s="10">
        <f t="shared" ca="1" si="164"/>
        <v>0</v>
      </c>
      <c r="W35" s="10">
        <f t="shared" ca="1" si="165"/>
        <v>0</v>
      </c>
      <c r="X35" s="10">
        <f t="shared" ca="1" si="166"/>
        <v>2.2706584413515671E-5</v>
      </c>
      <c r="Y35" s="10">
        <f t="shared" ca="1" si="167"/>
        <v>0</v>
      </c>
      <c r="Z35" s="10">
        <f t="shared" ca="1" si="168"/>
        <v>0</v>
      </c>
      <c r="AA35" s="10">
        <f t="shared" ca="1" si="169"/>
        <v>0</v>
      </c>
      <c r="AB35" s="8">
        <f t="shared" ca="1" si="170"/>
        <v>0</v>
      </c>
      <c r="AC35" s="15">
        <f t="shared" ca="1" si="171"/>
        <v>-1.8922153677929726E-11</v>
      </c>
      <c r="AD35" s="15">
        <f t="shared" ca="1" si="172"/>
        <v>-1.8922153677929726E-11</v>
      </c>
      <c r="AE35" s="15">
        <f t="shared" ca="1" si="173"/>
        <v>0</v>
      </c>
      <c r="AF35" s="15">
        <f t="shared" ca="1" si="174"/>
        <v>-2.2706546569208315E-5</v>
      </c>
      <c r="AG35" s="15">
        <f t="shared" ca="1" si="175"/>
        <v>0</v>
      </c>
      <c r="AH35" s="15">
        <f t="shared" ca="1" si="176"/>
        <v>0</v>
      </c>
      <c r="AI35" s="15">
        <f t="shared" ca="1" si="177"/>
        <v>0</v>
      </c>
      <c r="AJ35" s="15">
        <f t="shared" ca="1" si="178"/>
        <v>0</v>
      </c>
      <c r="AK35" s="15">
        <f t="shared" ca="1" si="179"/>
        <v>0</v>
      </c>
      <c r="AL35" s="15">
        <f t="shared" ca="1" si="180"/>
        <v>0</v>
      </c>
      <c r="AM35" s="15">
        <f t="shared" ca="1" si="181"/>
        <v>0</v>
      </c>
      <c r="AN35">
        <f t="shared" ca="1" si="182"/>
        <v>1</v>
      </c>
      <c r="AO35" s="10">
        <f t="shared" ca="1" si="183"/>
        <v>0.5</v>
      </c>
      <c r="AP35" s="10">
        <f t="shared" ca="1" si="184"/>
        <v>0.75</v>
      </c>
      <c r="AQ35">
        <f t="shared" ca="1" si="185"/>
        <v>2.25</v>
      </c>
      <c r="AR35">
        <f t="shared" ca="1" si="186"/>
        <v>0.375</v>
      </c>
      <c r="AS35">
        <f t="shared" ca="1" si="187"/>
        <v>0.5</v>
      </c>
      <c r="AT35">
        <f t="shared" si="41"/>
        <v>3</v>
      </c>
      <c r="AU35">
        <f t="shared" si="42"/>
        <v>1</v>
      </c>
      <c r="AV35">
        <f t="shared" si="188"/>
        <v>0</v>
      </c>
      <c r="AW35" t="str">
        <f t="shared" si="189"/>
        <v/>
      </c>
      <c r="AX35" t="str">
        <f t="shared" si="43"/>
        <v/>
      </c>
      <c r="AY35">
        <f t="shared" ca="1" si="54"/>
        <v>0.5</v>
      </c>
      <c r="BA35" t="s">
        <v>14</v>
      </c>
      <c r="BB35">
        <f t="shared" ref="BB35:BK35" si="191">BB34+BB2</f>
        <v>14</v>
      </c>
      <c r="BC35">
        <f t="shared" ca="1" si="191"/>
        <v>11</v>
      </c>
      <c r="BD35">
        <f t="shared" ca="1" si="191"/>
        <v>6</v>
      </c>
      <c r="BE35">
        <f t="shared" ca="1" si="191"/>
        <v>6</v>
      </c>
      <c r="BF35">
        <f t="shared" ca="1" si="191"/>
        <v>0</v>
      </c>
      <c r="BG35">
        <f t="shared" ca="1" si="191"/>
        <v>0</v>
      </c>
      <c r="BH35">
        <f t="shared" ca="1" si="191"/>
        <v>0</v>
      </c>
      <c r="BI35">
        <f t="shared" ca="1" si="191"/>
        <v>0</v>
      </c>
      <c r="BJ35">
        <f t="shared" ca="1" si="191"/>
        <v>0</v>
      </c>
      <c r="BK35">
        <f t="shared" ca="1" si="191"/>
        <v>0</v>
      </c>
      <c r="BN35" s="7" t="s">
        <v>164</v>
      </c>
      <c r="BO35" s="7">
        <v>202</v>
      </c>
      <c r="BQ35">
        <v>-2.5</v>
      </c>
      <c r="CI35" s="15"/>
      <c r="CN35" s="15">
        <f t="shared" si="156"/>
        <v>0</v>
      </c>
      <c r="CO35">
        <f t="shared" si="86"/>
        <v>0</v>
      </c>
    </row>
    <row r="36" spans="2:93">
      <c r="B36" t="s">
        <v>51</v>
      </c>
      <c r="C36" s="19">
        <v>415</v>
      </c>
      <c r="E36" s="4">
        <f t="shared" ca="1" si="159"/>
        <v>1.6900918752645039E-5</v>
      </c>
      <c r="F36" s="19" t="s">
        <v>46</v>
      </c>
      <c r="G36" s="36">
        <v>3.1</v>
      </c>
      <c r="H36" s="37" t="str">
        <f t="shared" ref="H36:I36" si="192">IF(H35="","",H35)</f>
        <v/>
      </c>
      <c r="I36" s="37" t="str">
        <f t="shared" si="192"/>
        <v/>
      </c>
      <c r="J36" s="38">
        <v>1</v>
      </c>
      <c r="K36" s="19">
        <v>3</v>
      </c>
      <c r="L36" s="40">
        <v>1.6900918752645039E-5</v>
      </c>
      <c r="M36" s="19">
        <v>1</v>
      </c>
      <c r="N36" t="str">
        <f t="shared" si="38"/>
        <v/>
      </c>
      <c r="O36" t="str">
        <f t="shared" si="39"/>
        <v/>
      </c>
      <c r="P36">
        <f t="shared" si="92"/>
        <v>1</v>
      </c>
      <c r="Q36">
        <f t="shared" si="40"/>
        <v>0</v>
      </c>
      <c r="R36" s="10">
        <f t="shared" ca="1" si="160"/>
        <v>-2.1126148440806299E-5</v>
      </c>
      <c r="S36" s="10">
        <f t="shared" ca="1" si="161"/>
        <v>-1.4365780939748282E-8</v>
      </c>
      <c r="T36" s="10">
        <f t="shared" ca="1" si="162"/>
        <v>0</v>
      </c>
      <c r="U36" s="10">
        <f t="shared" ca="1" si="163"/>
        <v>0</v>
      </c>
      <c r="V36" s="10">
        <f t="shared" ca="1" si="164"/>
        <v>0</v>
      </c>
      <c r="W36" s="10">
        <f t="shared" ca="1" si="165"/>
        <v>0</v>
      </c>
      <c r="X36" s="10">
        <f t="shared" ca="1" si="166"/>
        <v>-2.5858405691546911E-6</v>
      </c>
      <c r="Y36" s="10">
        <f t="shared" ca="1" si="167"/>
        <v>0</v>
      </c>
      <c r="Z36" s="10">
        <f t="shared" ca="1" si="168"/>
        <v>0</v>
      </c>
      <c r="AA36" s="10">
        <f t="shared" ca="1" si="169"/>
        <v>0</v>
      </c>
      <c r="AB36" s="8">
        <f t="shared" ca="1" si="170"/>
        <v>0</v>
      </c>
      <c r="AC36" s="15">
        <f t="shared" ca="1" si="171"/>
        <v>2.5858369777094558E-6</v>
      </c>
      <c r="AD36" s="15">
        <f t="shared" ca="1" si="172"/>
        <v>-3.591445234937071E-12</v>
      </c>
      <c r="AE36" s="15">
        <f t="shared" ca="1" si="173"/>
        <v>0</v>
      </c>
      <c r="AF36" s="15">
        <f t="shared" ca="1" si="174"/>
        <v>7.1828904698741421E-12</v>
      </c>
      <c r="AG36" s="15">
        <f t="shared" ca="1" si="175"/>
        <v>0</v>
      </c>
      <c r="AH36" s="15">
        <f t="shared" ca="1" si="176"/>
        <v>0</v>
      </c>
      <c r="AI36" s="15">
        <f t="shared" ca="1" si="177"/>
        <v>0</v>
      </c>
      <c r="AJ36" s="15">
        <f t="shared" ca="1" si="178"/>
        <v>0</v>
      </c>
      <c r="AK36" s="15">
        <f t="shared" ca="1" si="179"/>
        <v>0</v>
      </c>
      <c r="AL36" s="15">
        <f t="shared" ca="1" si="180"/>
        <v>0</v>
      </c>
      <c r="AM36" s="15">
        <f t="shared" ca="1" si="181"/>
        <v>0</v>
      </c>
      <c r="AN36">
        <f t="shared" ca="1" si="182"/>
        <v>1</v>
      </c>
      <c r="AO36" s="10">
        <f t="shared" ca="1" si="183"/>
        <v>0.5</v>
      </c>
      <c r="AP36" s="10">
        <f t="shared" ca="1" si="184"/>
        <v>0.75</v>
      </c>
      <c r="AQ36">
        <f t="shared" ca="1" si="185"/>
        <v>2.25</v>
      </c>
      <c r="AR36">
        <f t="shared" ca="1" si="186"/>
        <v>0.375</v>
      </c>
      <c r="AS36">
        <f t="shared" ca="1" si="187"/>
        <v>0.5</v>
      </c>
      <c r="AT36">
        <f t="shared" si="41"/>
        <v>3</v>
      </c>
      <c r="AU36">
        <f t="shared" si="42"/>
        <v>1</v>
      </c>
      <c r="AV36">
        <f t="shared" si="188"/>
        <v>0</v>
      </c>
      <c r="AW36" t="str">
        <f t="shared" si="189"/>
        <v/>
      </c>
      <c r="AX36" t="str">
        <f t="shared" si="43"/>
        <v/>
      </c>
      <c r="AY36">
        <f t="shared" ca="1" si="54"/>
        <v>0.5</v>
      </c>
      <c r="BA36" t="s">
        <v>16</v>
      </c>
      <c r="BB36" s="7">
        <f t="shared" ref="BB36" si="193">BB33+BB35/4</f>
        <v>19.5</v>
      </c>
      <c r="BC36" s="7">
        <f t="shared" ref="BC36" ca="1" si="194">BC33+BC35/4</f>
        <v>18.75</v>
      </c>
      <c r="BD36" s="7">
        <f t="shared" ref="BD36" ca="1" si="195">BD33+BD35/4</f>
        <v>4.5</v>
      </c>
      <c r="BE36" s="7">
        <f t="shared" ref="BE36" ca="1" si="196">BE33+BE35/4</f>
        <v>4.5</v>
      </c>
      <c r="BF36" s="7">
        <f t="shared" ref="BF36" ca="1" si="197">BF33+BF35/4</f>
        <v>0</v>
      </c>
      <c r="BG36" s="7">
        <f t="shared" ref="BG36" ca="1" si="198">BG33+BG35/4</f>
        <v>0</v>
      </c>
      <c r="BH36" s="7">
        <f t="shared" ref="BH36" ca="1" si="199">BH33+BH35/4</f>
        <v>0</v>
      </c>
      <c r="BI36" s="7">
        <f t="shared" ref="BI36" ca="1" si="200">BI33+BI35/4</f>
        <v>0</v>
      </c>
      <c r="BJ36" s="7">
        <f t="shared" ref="BJ36" ca="1" si="201">BJ33+BJ35/4</f>
        <v>0</v>
      </c>
      <c r="BK36" s="7">
        <f t="shared" ref="BK36" ca="1" si="202">BK33+BK35/4</f>
        <v>0</v>
      </c>
      <c r="BN36" s="7" t="s">
        <v>150</v>
      </c>
      <c r="BO36" s="7">
        <v>203</v>
      </c>
      <c r="BQ36">
        <v>-2.5</v>
      </c>
      <c r="CL36" s="15"/>
      <c r="CN36" s="15">
        <f t="shared" si="156"/>
        <v>0</v>
      </c>
      <c r="CO36">
        <f t="shared" si="86"/>
        <v>0</v>
      </c>
    </row>
    <row r="37" spans="2:93">
      <c r="E37" s="4">
        <f t="shared" ca="1" si="159"/>
        <v>4.8582729342987897E-5</v>
      </c>
      <c r="F37" s="19" t="s">
        <v>43</v>
      </c>
      <c r="G37" s="36">
        <v>3.2</v>
      </c>
      <c r="H37" s="37" t="str">
        <f t="shared" ref="H37:I37" si="203">IF(H36="","",H36)</f>
        <v/>
      </c>
      <c r="I37" s="37" t="str">
        <f t="shared" si="203"/>
        <v/>
      </c>
      <c r="J37" s="38">
        <v>1</v>
      </c>
      <c r="K37" s="19">
        <v>3</v>
      </c>
      <c r="L37" s="40">
        <v>4.8582729342987897E-5</v>
      </c>
      <c r="M37" s="19">
        <v>1</v>
      </c>
      <c r="N37" t="str">
        <f t="shared" si="38"/>
        <v/>
      </c>
      <c r="O37" t="str">
        <f t="shared" si="39"/>
        <v/>
      </c>
      <c r="P37">
        <f t="shared" si="92"/>
        <v>1</v>
      </c>
      <c r="Q37">
        <f t="shared" si="40"/>
        <v>0</v>
      </c>
      <c r="R37" s="10">
        <f t="shared" ca="1" si="160"/>
        <v>-6.0728411678734869E-5</v>
      </c>
      <c r="S37" s="10">
        <f t="shared" ca="1" si="161"/>
        <v>-4.1295319941539708E-8</v>
      </c>
      <c r="T37" s="10">
        <f t="shared" ca="1" si="162"/>
        <v>0</v>
      </c>
      <c r="U37" s="10">
        <f t="shared" ca="1" si="163"/>
        <v>0</v>
      </c>
      <c r="V37" s="10">
        <f t="shared" ca="1" si="164"/>
        <v>0</v>
      </c>
      <c r="W37" s="10">
        <f t="shared" ca="1" si="165"/>
        <v>0</v>
      </c>
      <c r="X37" s="10">
        <f t="shared" ca="1" si="166"/>
        <v>0</v>
      </c>
      <c r="Y37" s="10">
        <f t="shared" ca="1" si="167"/>
        <v>-4.955438392984766E-6</v>
      </c>
      <c r="Z37" s="10">
        <f t="shared" ca="1" si="168"/>
        <v>0</v>
      </c>
      <c r="AA37" s="10">
        <f t="shared" ca="1" si="169"/>
        <v>0</v>
      </c>
      <c r="AB37" s="8">
        <f t="shared" ca="1" si="170"/>
        <v>0</v>
      </c>
      <c r="AC37" s="15">
        <f t="shared" ca="1" si="171"/>
        <v>0</v>
      </c>
      <c r="AD37" s="15">
        <f t="shared" ca="1" si="172"/>
        <v>4.9554280691547801E-6</v>
      </c>
      <c r="AE37" s="15">
        <f t="shared" ca="1" si="173"/>
        <v>-1.0323829985384927E-11</v>
      </c>
      <c r="AF37" s="15">
        <f t="shared" ca="1" si="174"/>
        <v>2.0647659970769855E-11</v>
      </c>
      <c r="AG37" s="15">
        <f t="shared" ca="1" si="175"/>
        <v>0</v>
      </c>
      <c r="AH37" s="15">
        <f t="shared" ca="1" si="176"/>
        <v>0</v>
      </c>
      <c r="AI37" s="15">
        <f t="shared" ca="1" si="177"/>
        <v>0</v>
      </c>
      <c r="AJ37" s="15">
        <f t="shared" ca="1" si="178"/>
        <v>0</v>
      </c>
      <c r="AK37" s="15">
        <f t="shared" ca="1" si="179"/>
        <v>0</v>
      </c>
      <c r="AL37" s="15">
        <f t="shared" ca="1" si="180"/>
        <v>0</v>
      </c>
      <c r="AM37" s="15">
        <f t="shared" ca="1" si="181"/>
        <v>0</v>
      </c>
      <c r="AN37">
        <f t="shared" ca="1" si="182"/>
        <v>1</v>
      </c>
      <c r="AO37" s="10">
        <f t="shared" ca="1" si="183"/>
        <v>0.5</v>
      </c>
      <c r="AP37" s="10">
        <f t="shared" ca="1" si="184"/>
        <v>0.75</v>
      </c>
      <c r="AQ37">
        <f t="shared" ca="1" si="185"/>
        <v>2.25</v>
      </c>
      <c r="AR37">
        <f t="shared" ca="1" si="186"/>
        <v>0.375</v>
      </c>
      <c r="AS37">
        <f t="shared" ca="1" si="187"/>
        <v>0.5</v>
      </c>
      <c r="AT37">
        <f t="shared" si="41"/>
        <v>3</v>
      </c>
      <c r="AU37">
        <f t="shared" si="42"/>
        <v>1</v>
      </c>
      <c r="AV37">
        <f t="shared" si="188"/>
        <v>0</v>
      </c>
      <c r="AW37" t="str">
        <f t="shared" si="189"/>
        <v/>
      </c>
      <c r="AX37" t="str">
        <f t="shared" si="43"/>
        <v/>
      </c>
      <c r="AY37">
        <f t="shared" ca="1" si="54"/>
        <v>0.5</v>
      </c>
      <c r="BA37" t="s">
        <v>18</v>
      </c>
      <c r="BB37" s="7">
        <f t="shared" ref="BB37:BK37" si="204">SUMIF($K:$K,BB1,$J:$J)</f>
        <v>10</v>
      </c>
      <c r="BC37" s="7">
        <f t="shared" ca="1" si="204"/>
        <v>12</v>
      </c>
      <c r="BD37" s="7">
        <f t="shared" ca="1" si="204"/>
        <v>6</v>
      </c>
      <c r="BE37" s="7">
        <f t="shared" ca="1" si="204"/>
        <v>5</v>
      </c>
      <c r="BF37" s="7">
        <f t="shared" ca="1" si="204"/>
        <v>0</v>
      </c>
      <c r="BG37" s="7">
        <f t="shared" ca="1" si="204"/>
        <v>0</v>
      </c>
      <c r="BH37" s="7">
        <f t="shared" ca="1" si="204"/>
        <v>0</v>
      </c>
      <c r="BI37" s="7">
        <f t="shared" ca="1" si="204"/>
        <v>0</v>
      </c>
      <c r="BJ37" s="7">
        <f t="shared" ca="1" si="204"/>
        <v>0</v>
      </c>
      <c r="BK37" s="7">
        <f t="shared" ca="1" si="204"/>
        <v>0</v>
      </c>
      <c r="BN37" s="7" t="s">
        <v>169</v>
      </c>
      <c r="BO37" s="7">
        <v>204</v>
      </c>
      <c r="BQ37">
        <v>-2.5</v>
      </c>
      <c r="CL37" s="15"/>
      <c r="CN37" s="15">
        <f t="shared" si="156"/>
        <v>0</v>
      </c>
      <c r="CO37">
        <f t="shared" si="86"/>
        <v>0</v>
      </c>
    </row>
    <row r="38" spans="2:93">
      <c r="B38" t="s">
        <v>89</v>
      </c>
      <c r="C38" s="18" t="str">
        <f ca="1">CONCATENATE(ROUNDDOWN(C62/(60*60*6),0),"d:",ROUNDDOWN(MOD(C62,60*60*6)/3600,0),"h:",ROUNDDOWN(MOD(C62,3600)/60,0),"m:",ROUNDDOWN(MOD(C62,60),0),"s")</f>
        <v>0d:2h:0m:32s</v>
      </c>
      <c r="E38" s="4">
        <f t="shared" ca="1" si="159"/>
        <v>2.9735893041913058E-4</v>
      </c>
      <c r="F38" s="19" t="s">
        <v>45</v>
      </c>
      <c r="G38" s="36">
        <v>3.3</v>
      </c>
      <c r="H38" s="37" t="str">
        <f t="shared" ref="H38:I38" si="205">IF(H37="","",H37)</f>
        <v/>
      </c>
      <c r="I38" s="37" t="str">
        <f t="shared" si="205"/>
        <v/>
      </c>
      <c r="J38" s="38">
        <v>1</v>
      </c>
      <c r="K38" s="19">
        <v>3</v>
      </c>
      <c r="L38" s="40">
        <v>2.9735893041913058E-4</v>
      </c>
      <c r="M38" s="19">
        <v>1</v>
      </c>
      <c r="N38" t="str">
        <f t="shared" si="38"/>
        <v/>
      </c>
      <c r="O38" t="str">
        <f t="shared" si="39"/>
        <v/>
      </c>
      <c r="P38">
        <f t="shared" si="92"/>
        <v>1</v>
      </c>
      <c r="Q38">
        <f t="shared" si="40"/>
        <v>0</v>
      </c>
      <c r="R38" s="10">
        <f t="shared" ca="1" si="160"/>
        <v>-3.7169866302391323E-4</v>
      </c>
      <c r="S38" s="10">
        <f t="shared" ca="1" si="161"/>
        <v>-2.5275509085626097E-7</v>
      </c>
      <c r="T38" s="10">
        <f t="shared" ca="1" si="162"/>
        <v>0</v>
      </c>
      <c r="U38" s="10">
        <f t="shared" ca="1" si="163"/>
        <v>0</v>
      </c>
      <c r="V38" s="10">
        <f t="shared" ca="1" si="164"/>
        <v>0</v>
      </c>
      <c r="W38" s="10">
        <f t="shared" ca="1" si="165"/>
        <v>0</v>
      </c>
      <c r="X38" s="10">
        <f t="shared" ca="1" si="166"/>
        <v>0</v>
      </c>
      <c r="Y38" s="10">
        <f t="shared" ca="1" si="167"/>
        <v>0</v>
      </c>
      <c r="Z38" s="10">
        <f t="shared" ca="1" si="168"/>
        <v>-1.5165305451375661E-5</v>
      </c>
      <c r="AA38" s="10">
        <f t="shared" ca="1" si="169"/>
        <v>0</v>
      </c>
      <c r="AB38" s="8">
        <f t="shared" ca="1" si="170"/>
        <v>0</v>
      </c>
      <c r="AC38" s="15">
        <f t="shared" ca="1" si="171"/>
        <v>0</v>
      </c>
      <c r="AD38" s="15">
        <f t="shared" ca="1" si="172"/>
        <v>0</v>
      </c>
      <c r="AE38" s="15">
        <f t="shared" ca="1" si="173"/>
        <v>1.5165179073830232E-5</v>
      </c>
      <c r="AF38" s="15">
        <f t="shared" ca="1" si="174"/>
        <v>1.2637754542813049E-10</v>
      </c>
      <c r="AG38" s="15">
        <f t="shared" ca="1" si="175"/>
        <v>0</v>
      </c>
      <c r="AH38" s="15">
        <f t="shared" ca="1" si="176"/>
        <v>0</v>
      </c>
      <c r="AI38" s="15">
        <f t="shared" ca="1" si="177"/>
        <v>0</v>
      </c>
      <c r="AJ38" s="15">
        <f t="shared" ca="1" si="178"/>
        <v>0</v>
      </c>
      <c r="AK38" s="15">
        <f t="shared" ca="1" si="179"/>
        <v>0</v>
      </c>
      <c r="AL38" s="15">
        <f t="shared" ca="1" si="180"/>
        <v>0</v>
      </c>
      <c r="AM38" s="15">
        <f t="shared" ca="1" si="181"/>
        <v>0</v>
      </c>
      <c r="AN38">
        <f t="shared" ca="1" si="182"/>
        <v>1</v>
      </c>
      <c r="AO38" s="10">
        <f t="shared" ca="1" si="183"/>
        <v>0.5</v>
      </c>
      <c r="AP38" s="10">
        <f t="shared" ca="1" si="184"/>
        <v>0.75</v>
      </c>
      <c r="AQ38">
        <f t="shared" ca="1" si="185"/>
        <v>2.25</v>
      </c>
      <c r="AR38">
        <f t="shared" ca="1" si="186"/>
        <v>0.375</v>
      </c>
      <c r="AS38">
        <f t="shared" ca="1" si="187"/>
        <v>0.5</v>
      </c>
      <c r="AT38">
        <f t="shared" si="41"/>
        <v>3</v>
      </c>
      <c r="AU38">
        <f t="shared" si="42"/>
        <v>1</v>
      </c>
      <c r="AV38">
        <f t="shared" si="188"/>
        <v>0</v>
      </c>
      <c r="AW38" t="str">
        <f t="shared" si="189"/>
        <v/>
      </c>
      <c r="AX38" t="str">
        <f t="shared" si="43"/>
        <v/>
      </c>
      <c r="AY38">
        <f t="shared" ca="1" si="54"/>
        <v>0.5</v>
      </c>
      <c r="BA38" t="s">
        <v>17</v>
      </c>
      <c r="BB38">
        <f t="shared" ref="BB38:BD38" si="206">BB4*2+BB6*10</f>
        <v>8</v>
      </c>
      <c r="BC38">
        <f t="shared" si="206"/>
        <v>10</v>
      </c>
      <c r="BD38">
        <f t="shared" si="206"/>
        <v>2</v>
      </c>
      <c r="BE38">
        <f>BE4*2+BE6*10</f>
        <v>20</v>
      </c>
      <c r="BF38">
        <f t="shared" ref="BF38:BK38" si="207">BF4*2+BF6*10</f>
        <v>0</v>
      </c>
      <c r="BG38">
        <f t="shared" si="207"/>
        <v>0</v>
      </c>
      <c r="BH38">
        <f t="shared" si="207"/>
        <v>0</v>
      </c>
      <c r="BI38">
        <f t="shared" si="207"/>
        <v>0</v>
      </c>
      <c r="BJ38">
        <f t="shared" si="207"/>
        <v>0</v>
      </c>
      <c r="BK38">
        <f t="shared" si="207"/>
        <v>0</v>
      </c>
      <c r="BN38" s="7" t="s">
        <v>173</v>
      </c>
      <c r="BO38" s="7">
        <v>210</v>
      </c>
      <c r="BQ38">
        <v>100</v>
      </c>
      <c r="BS38">
        <v>-0.2</v>
      </c>
      <c r="CN38" s="15">
        <f t="shared" si="156"/>
        <v>0</v>
      </c>
      <c r="CO38">
        <f t="shared" si="86"/>
        <v>-2.5000000000000005E-3</v>
      </c>
    </row>
    <row r="39" spans="2:93">
      <c r="B39" t="s">
        <v>90</v>
      </c>
      <c r="C39" s="18" t="str">
        <f ca="1">CONCATENATE(ROUNDDOWN(C63/(60*60*6),0),"d:",ROUNDDOWN(MOD(C63,60*60*6)/3600,0),"h:",ROUNDDOWN(MOD(C63,3600)/60,0),"m:",ROUNDDOWN(MOD(C63,60),0),"s")</f>
        <v>0d:2h:25m:32s</v>
      </c>
      <c r="E39" s="4" t="str">
        <f t="shared" si="159"/>
        <v/>
      </c>
      <c r="F39" s="19"/>
      <c r="G39" s="36"/>
      <c r="H39" s="37"/>
      <c r="I39" s="37"/>
      <c r="J39" s="38"/>
      <c r="K39" s="19"/>
      <c r="L39" s="39"/>
      <c r="M39" s="19"/>
      <c r="N39" t="str">
        <f t="shared" si="38"/>
        <v/>
      </c>
      <c r="O39" t="str">
        <f t="shared" si="39"/>
        <v/>
      </c>
      <c r="P39" t="str">
        <f t="shared" si="92"/>
        <v/>
      </c>
      <c r="Q39" t="str">
        <f t="shared" si="40"/>
        <v/>
      </c>
      <c r="R39" s="10" t="str">
        <f t="shared" si="160"/>
        <v/>
      </c>
      <c r="S39" s="10" t="str">
        <f t="shared" si="161"/>
        <v/>
      </c>
      <c r="T39" s="10" t="str">
        <f t="shared" si="162"/>
        <v/>
      </c>
      <c r="U39" s="10" t="str">
        <f t="shared" si="163"/>
        <v/>
      </c>
      <c r="V39" s="10" t="str">
        <f t="shared" si="164"/>
        <v/>
      </c>
      <c r="W39" s="10" t="str">
        <f t="shared" si="165"/>
        <v/>
      </c>
      <c r="X39" s="10" t="str">
        <f t="shared" si="166"/>
        <v/>
      </c>
      <c r="Y39" s="10" t="str">
        <f t="shared" si="167"/>
        <v/>
      </c>
      <c r="Z39" s="10" t="str">
        <f t="shared" si="168"/>
        <v/>
      </c>
      <c r="AA39" s="10" t="str">
        <f t="shared" si="169"/>
        <v/>
      </c>
      <c r="AB39" s="8" t="str">
        <f t="shared" si="170"/>
        <v/>
      </c>
      <c r="AC39" s="15" t="str">
        <f t="shared" si="171"/>
        <v/>
      </c>
      <c r="AD39" s="15" t="str">
        <f t="shared" si="172"/>
        <v/>
      </c>
      <c r="AE39" s="15" t="str">
        <f t="shared" si="173"/>
        <v/>
      </c>
      <c r="AF39" s="15" t="str">
        <f t="shared" si="174"/>
        <v/>
      </c>
      <c r="AG39" s="15" t="str">
        <f t="shared" si="175"/>
        <v/>
      </c>
      <c r="AH39" s="15" t="str">
        <f t="shared" si="176"/>
        <v/>
      </c>
      <c r="AI39" s="15" t="str">
        <f t="shared" si="177"/>
        <v/>
      </c>
      <c r="AJ39" s="15" t="str">
        <f t="shared" si="178"/>
        <v/>
      </c>
      <c r="AK39" s="15" t="str">
        <f t="shared" si="179"/>
        <v/>
      </c>
      <c r="AL39" s="15" t="str">
        <f t="shared" si="180"/>
        <v/>
      </c>
      <c r="AM39" s="15" t="str">
        <f t="shared" si="181"/>
        <v/>
      </c>
      <c r="AN39" t="str">
        <f t="shared" si="182"/>
        <v/>
      </c>
      <c r="AO39" s="10" t="str">
        <f t="shared" si="183"/>
        <v/>
      </c>
      <c r="AP39" s="10" t="str">
        <f t="shared" si="184"/>
        <v/>
      </c>
      <c r="AQ39" t="str">
        <f t="shared" si="185"/>
        <v/>
      </c>
      <c r="AR39" t="str">
        <f t="shared" si="186"/>
        <v/>
      </c>
      <c r="AS39" t="str">
        <f t="shared" si="187"/>
        <v/>
      </c>
      <c r="AT39" t="str">
        <f t="shared" si="41"/>
        <v/>
      </c>
      <c r="AU39" t="str">
        <f t="shared" si="42"/>
        <v/>
      </c>
      <c r="AV39" t="str">
        <f t="shared" si="188"/>
        <v/>
      </c>
      <c r="AW39" t="str">
        <f t="shared" si="189"/>
        <v/>
      </c>
      <c r="AX39" t="str">
        <f t="shared" si="43"/>
        <v/>
      </c>
      <c r="AY39" t="str">
        <f t="shared" si="54"/>
        <v/>
      </c>
      <c r="BA39" t="s">
        <v>11</v>
      </c>
      <c r="BB39">
        <f t="shared" ref="BB39:BK39" si="208">BB3+BB4+BB7+SUMIFS($P:$P,$K:$K,BB1,$M:$M,"")+SUM(BB58:BB64)</f>
        <v>20</v>
      </c>
      <c r="BC39">
        <f t="shared" ca="1" si="208"/>
        <v>20</v>
      </c>
      <c r="BD39">
        <f t="shared" ca="1" si="208"/>
        <v>10</v>
      </c>
      <c r="BE39">
        <f t="shared" ca="1" si="208"/>
        <v>7</v>
      </c>
      <c r="BF39">
        <f t="shared" ca="1" si="208"/>
        <v>0</v>
      </c>
      <c r="BG39">
        <f t="shared" ca="1" si="208"/>
        <v>0</v>
      </c>
      <c r="BH39">
        <f t="shared" ca="1" si="208"/>
        <v>0</v>
      </c>
      <c r="BI39">
        <f t="shared" ca="1" si="208"/>
        <v>0</v>
      </c>
      <c r="BJ39">
        <f t="shared" ca="1" si="208"/>
        <v>0</v>
      </c>
      <c r="BK39">
        <f t="shared" ca="1" si="208"/>
        <v>0</v>
      </c>
      <c r="BN39" s="7"/>
      <c r="BO39" s="7"/>
    </row>
    <row r="40" spans="2:93">
      <c r="B40" t="s">
        <v>91</v>
      </c>
      <c r="C40" s="18" t="str">
        <f ca="1">CONCATENATE(ROUNDDOWN(C64/(60*60*6),0),"d:",ROUNDDOWN(MOD(C64,60*60*6)/3600,0),"h:",ROUNDDOWN(MOD(C64,3600)/60,0),"m:",ROUNDDOWN(MOD(C64,60),0),"s")</f>
        <v>0d:2h:55m:25s</v>
      </c>
      <c r="E40" s="4">
        <f t="shared" ca="1" si="159"/>
        <v>0.5</v>
      </c>
      <c r="F40" s="19" t="s">
        <v>48</v>
      </c>
      <c r="G40" s="36">
        <v>4.0999999999999996</v>
      </c>
      <c r="H40" s="37"/>
      <c r="I40" s="37"/>
      <c r="J40" s="38">
        <v>0</v>
      </c>
      <c r="K40" s="19">
        <v>3</v>
      </c>
      <c r="L40" s="39"/>
      <c r="M40" s="19"/>
      <c r="N40" t="str">
        <f t="shared" si="38"/>
        <v/>
      </c>
      <c r="O40" t="str">
        <f t="shared" si="39"/>
        <v/>
      </c>
      <c r="P40">
        <f t="shared" si="92"/>
        <v>1</v>
      </c>
      <c r="Q40">
        <f t="shared" si="40"/>
        <v>1</v>
      </c>
      <c r="R40" s="10">
        <f t="shared" ca="1" si="160"/>
        <v>0</v>
      </c>
      <c r="S40" s="10">
        <f t="shared" ca="1" si="161"/>
        <v>0</v>
      </c>
      <c r="T40" s="10">
        <f t="shared" ca="1" si="162"/>
        <v>0</v>
      </c>
      <c r="U40" s="10">
        <f t="shared" ca="1" si="163"/>
        <v>0</v>
      </c>
      <c r="V40" s="10">
        <f t="shared" ca="1" si="164"/>
        <v>0</v>
      </c>
      <c r="W40" s="10">
        <f t="shared" ca="1" si="165"/>
        <v>0</v>
      </c>
      <c r="X40" s="10">
        <f t="shared" ca="1" si="166"/>
        <v>0</v>
      </c>
      <c r="Y40" s="10">
        <f t="shared" ca="1" si="167"/>
        <v>0</v>
      </c>
      <c r="Z40" s="10">
        <f t="shared" ca="1" si="168"/>
        <v>0</v>
      </c>
      <c r="AA40" s="10">
        <f t="shared" ca="1" si="169"/>
        <v>0</v>
      </c>
      <c r="AB40" s="8">
        <f t="shared" ca="1" si="170"/>
        <v>0</v>
      </c>
      <c r="AC40" s="15">
        <f t="shared" ca="1" si="171"/>
        <v>0</v>
      </c>
      <c r="AD40" s="15">
        <f t="shared" ca="1" si="172"/>
        <v>0</v>
      </c>
      <c r="AE40" s="15">
        <f t="shared" ca="1" si="173"/>
        <v>0</v>
      </c>
      <c r="AF40" s="15">
        <f t="shared" ca="1" si="174"/>
        <v>0</v>
      </c>
      <c r="AG40" s="15">
        <f t="shared" ca="1" si="175"/>
        <v>0</v>
      </c>
      <c r="AH40" s="15">
        <f t="shared" ca="1" si="176"/>
        <v>0</v>
      </c>
      <c r="AI40" s="15">
        <f t="shared" ca="1" si="177"/>
        <v>0</v>
      </c>
      <c r="AJ40" s="15">
        <f t="shared" ca="1" si="178"/>
        <v>0</v>
      </c>
      <c r="AK40" s="15">
        <f t="shared" ca="1" si="179"/>
        <v>0</v>
      </c>
      <c r="AL40" s="15">
        <f t="shared" ca="1" si="180"/>
        <v>0</v>
      </c>
      <c r="AM40" s="15">
        <f t="shared" ca="1" si="181"/>
        <v>0</v>
      </c>
      <c r="AN40">
        <f t="shared" ca="1" si="182"/>
        <v>1</v>
      </c>
      <c r="AO40" s="10">
        <f t="shared" ca="1" si="183"/>
        <v>0.5</v>
      </c>
      <c r="AP40" s="10">
        <f t="shared" ca="1" si="184"/>
        <v>0.75</v>
      </c>
      <c r="AQ40">
        <f t="shared" ca="1" si="185"/>
        <v>2.25</v>
      </c>
      <c r="AR40">
        <f t="shared" ca="1" si="186"/>
        <v>0.375</v>
      </c>
      <c r="AS40">
        <f t="shared" ca="1" si="187"/>
        <v>0.5</v>
      </c>
      <c r="AT40">
        <f t="shared" si="41"/>
        <v>4</v>
      </c>
      <c r="AU40">
        <f t="shared" si="42"/>
        <v>1</v>
      </c>
      <c r="AV40">
        <f t="shared" si="188"/>
        <v>0</v>
      </c>
      <c r="AW40" t="str">
        <f t="shared" si="189"/>
        <v/>
      </c>
      <c r="AX40" t="str">
        <f t="shared" si="43"/>
        <v/>
      </c>
      <c r="AY40">
        <f t="shared" ca="1" si="54"/>
        <v>0.5</v>
      </c>
      <c r="BA40" t="s">
        <v>73</v>
      </c>
      <c r="BB40">
        <f t="shared" ref="BB40" si="209">SUMIFS($P:$P,$M:$M,"",$K:$K,BB$1,$AT:$AT,7)</f>
        <v>0</v>
      </c>
      <c r="BC40">
        <f t="shared" ref="BC40:BK40" ca="1" si="210">SUMIFS($P:$P,$M:$M,"",$K:$K,BC$1,$AT:$AT,7)</f>
        <v>0</v>
      </c>
      <c r="BD40">
        <f t="shared" ca="1" si="210"/>
        <v>0</v>
      </c>
      <c r="BE40">
        <f t="shared" ca="1" si="210"/>
        <v>1</v>
      </c>
      <c r="BF40">
        <f t="shared" ca="1" si="210"/>
        <v>0</v>
      </c>
      <c r="BG40">
        <f t="shared" ca="1" si="210"/>
        <v>0</v>
      </c>
      <c r="BH40">
        <f t="shared" ca="1" si="210"/>
        <v>0</v>
      </c>
      <c r="BI40">
        <f t="shared" ca="1" si="210"/>
        <v>0</v>
      </c>
      <c r="BJ40">
        <f t="shared" ca="1" si="210"/>
        <v>0</v>
      </c>
      <c r="BK40">
        <f t="shared" ca="1" si="210"/>
        <v>0</v>
      </c>
      <c r="BN40" s="7"/>
      <c r="BO40" s="7"/>
      <c r="CH40" s="15"/>
      <c r="CJ40" s="15"/>
      <c r="CL40" s="15"/>
      <c r="CM40" s="15"/>
    </row>
    <row r="41" spans="2:93">
      <c r="B41" t="s">
        <v>92</v>
      </c>
      <c r="C41" s="18" t="str">
        <f ca="1">CONCATENATE(ROUNDDOWN(C65/(60*60*6),0),"d:",ROUNDDOWN(MOD(C65,60*60*6)/3600,0),"h:",ROUNDDOWN(MOD(C65,3600)/60,0),"m:",ROUNDDOWN(MOD(C65,60),0),"s")</f>
        <v>1d:0h:9m:11s</v>
      </c>
      <c r="E41" s="4">
        <f t="shared" ca="1" si="159"/>
        <v>0.5</v>
      </c>
      <c r="F41" s="19" t="s">
        <v>49</v>
      </c>
      <c r="G41" s="36">
        <v>4.2</v>
      </c>
      <c r="H41" s="37" t="str">
        <f>IF(H40="","",H40)</f>
        <v/>
      </c>
      <c r="I41" s="37" t="str">
        <f>IF(I40="","",I40)</f>
        <v/>
      </c>
      <c r="J41" s="38">
        <v>0</v>
      </c>
      <c r="K41" s="19">
        <v>3</v>
      </c>
      <c r="L41" s="39"/>
      <c r="M41" s="19">
        <v>1</v>
      </c>
      <c r="N41" t="str">
        <f t="shared" si="38"/>
        <v/>
      </c>
      <c r="O41" t="str">
        <f t="shared" si="39"/>
        <v/>
      </c>
      <c r="P41">
        <f t="shared" si="92"/>
        <v>1</v>
      </c>
      <c r="Q41">
        <f t="shared" si="40"/>
        <v>0</v>
      </c>
      <c r="R41" s="10">
        <f t="shared" ca="1" si="160"/>
        <v>0</v>
      </c>
      <c r="S41" s="10">
        <f t="shared" ca="1" si="161"/>
        <v>0</v>
      </c>
      <c r="T41" s="10">
        <f t="shared" ca="1" si="162"/>
        <v>0</v>
      </c>
      <c r="U41" s="10">
        <f t="shared" ca="1" si="163"/>
        <v>0</v>
      </c>
      <c r="V41" s="10">
        <f t="shared" ca="1" si="164"/>
        <v>0</v>
      </c>
      <c r="W41" s="10">
        <f t="shared" ca="1" si="165"/>
        <v>0</v>
      </c>
      <c r="X41" s="10">
        <f t="shared" ca="1" si="166"/>
        <v>0</v>
      </c>
      <c r="Y41" s="10">
        <f t="shared" ca="1" si="167"/>
        <v>0</v>
      </c>
      <c r="Z41" s="10">
        <f t="shared" ca="1" si="168"/>
        <v>0</v>
      </c>
      <c r="AA41" s="10">
        <f t="shared" ca="1" si="169"/>
        <v>0</v>
      </c>
      <c r="AB41" s="8">
        <f t="shared" ca="1" si="170"/>
        <v>0</v>
      </c>
      <c r="AC41" s="15">
        <f t="shared" ca="1" si="171"/>
        <v>0</v>
      </c>
      <c r="AD41" s="15">
        <f t="shared" ca="1" si="172"/>
        <v>0</v>
      </c>
      <c r="AE41" s="15">
        <f t="shared" ca="1" si="173"/>
        <v>0</v>
      </c>
      <c r="AF41" s="15">
        <f t="shared" ca="1" si="174"/>
        <v>0</v>
      </c>
      <c r="AG41" s="15">
        <f t="shared" ca="1" si="175"/>
        <v>0</v>
      </c>
      <c r="AH41" s="15">
        <f t="shared" ca="1" si="176"/>
        <v>0</v>
      </c>
      <c r="AI41" s="15">
        <f t="shared" ca="1" si="177"/>
        <v>0</v>
      </c>
      <c r="AJ41" s="15">
        <f t="shared" ca="1" si="178"/>
        <v>0</v>
      </c>
      <c r="AK41" s="15">
        <f t="shared" ca="1" si="179"/>
        <v>0</v>
      </c>
      <c r="AL41" s="15">
        <f t="shared" ca="1" si="180"/>
        <v>0</v>
      </c>
      <c r="AM41" s="15">
        <f t="shared" ca="1" si="181"/>
        <v>0</v>
      </c>
      <c r="AN41">
        <f t="shared" ca="1" si="182"/>
        <v>1</v>
      </c>
      <c r="AO41" s="10">
        <f t="shared" ca="1" si="183"/>
        <v>0.5</v>
      </c>
      <c r="AP41" s="10">
        <f t="shared" ca="1" si="184"/>
        <v>0.75</v>
      </c>
      <c r="AQ41">
        <f t="shared" ca="1" si="185"/>
        <v>2.25</v>
      </c>
      <c r="AR41">
        <f t="shared" ca="1" si="186"/>
        <v>0.375</v>
      </c>
      <c r="AS41">
        <f t="shared" ca="1" si="187"/>
        <v>0.5</v>
      </c>
      <c r="AT41">
        <f t="shared" si="41"/>
        <v>4</v>
      </c>
      <c r="AU41">
        <f t="shared" si="42"/>
        <v>1</v>
      </c>
      <c r="AV41">
        <f t="shared" si="188"/>
        <v>0</v>
      </c>
      <c r="AW41" t="str">
        <f t="shared" si="189"/>
        <v/>
      </c>
      <c r="AX41" t="str">
        <f t="shared" si="43"/>
        <v/>
      </c>
      <c r="AY41">
        <f t="shared" ca="1" si="54"/>
        <v>0.5</v>
      </c>
      <c r="BA41" t="s">
        <v>68</v>
      </c>
      <c r="BB41">
        <f t="shared" ref="BB41" si="211">SUMIFS($P:$P,$M:$M,"",$K:$K,BB$1,$AT:$AT,8)</f>
        <v>0</v>
      </c>
      <c r="BC41">
        <f t="shared" ref="BC41:BK41" ca="1" si="212">SUMIFS($P:$P,$M:$M,"",$K:$K,BC$1,$AT:$AT,8)</f>
        <v>0</v>
      </c>
      <c r="BD41">
        <f t="shared" ca="1" si="212"/>
        <v>0</v>
      </c>
      <c r="BE41">
        <f t="shared" ca="1" si="212"/>
        <v>1</v>
      </c>
      <c r="BF41">
        <f t="shared" ca="1" si="212"/>
        <v>0</v>
      </c>
      <c r="BG41">
        <f t="shared" ca="1" si="212"/>
        <v>0</v>
      </c>
      <c r="BH41">
        <f t="shared" ca="1" si="212"/>
        <v>0</v>
      </c>
      <c r="BI41">
        <f t="shared" ca="1" si="212"/>
        <v>0</v>
      </c>
      <c r="BJ41">
        <f t="shared" ca="1" si="212"/>
        <v>0</v>
      </c>
      <c r="BK41">
        <f t="shared" ca="1" si="212"/>
        <v>0</v>
      </c>
      <c r="BN41" s="7"/>
      <c r="BO41" s="7"/>
      <c r="CM41" s="15"/>
    </row>
    <row r="42" spans="2:93">
      <c r="E42" s="4">
        <f t="shared" ca="1" si="159"/>
        <v>0.5</v>
      </c>
      <c r="F42" s="19" t="s">
        <v>50</v>
      </c>
      <c r="G42" s="36">
        <v>4.3</v>
      </c>
      <c r="H42" s="37" t="str">
        <f>IF(H41="","",H41)</f>
        <v/>
      </c>
      <c r="I42" s="37" t="str">
        <f>IF(I41="","",I41)</f>
        <v/>
      </c>
      <c r="J42" s="38">
        <v>0</v>
      </c>
      <c r="K42" s="19">
        <v>3</v>
      </c>
      <c r="L42" s="39"/>
      <c r="M42" s="19">
        <v>1</v>
      </c>
      <c r="N42" t="str">
        <f t="shared" si="38"/>
        <v/>
      </c>
      <c r="O42" t="str">
        <f t="shared" si="39"/>
        <v/>
      </c>
      <c r="P42">
        <f t="shared" si="92"/>
        <v>1</v>
      </c>
      <c r="Q42">
        <f t="shared" si="40"/>
        <v>0</v>
      </c>
      <c r="R42" s="10">
        <f t="shared" ca="1" si="160"/>
        <v>0</v>
      </c>
      <c r="S42" s="10">
        <f t="shared" ca="1" si="161"/>
        <v>0</v>
      </c>
      <c r="T42" s="10">
        <f t="shared" ca="1" si="162"/>
        <v>0</v>
      </c>
      <c r="U42" s="10">
        <f t="shared" ca="1" si="163"/>
        <v>0</v>
      </c>
      <c r="V42" s="10">
        <f t="shared" ca="1" si="164"/>
        <v>0</v>
      </c>
      <c r="W42" s="10">
        <f t="shared" ca="1" si="165"/>
        <v>0</v>
      </c>
      <c r="X42" s="10">
        <f t="shared" ca="1" si="166"/>
        <v>0</v>
      </c>
      <c r="Y42" s="10">
        <f t="shared" ca="1" si="167"/>
        <v>0</v>
      </c>
      <c r="Z42" s="10">
        <f t="shared" ca="1" si="168"/>
        <v>0</v>
      </c>
      <c r="AA42" s="10">
        <f t="shared" ca="1" si="169"/>
        <v>0</v>
      </c>
      <c r="AB42" s="8">
        <f t="shared" ca="1" si="170"/>
        <v>0</v>
      </c>
      <c r="AC42" s="15">
        <f t="shared" ca="1" si="171"/>
        <v>0</v>
      </c>
      <c r="AD42" s="15">
        <f t="shared" ca="1" si="172"/>
        <v>0</v>
      </c>
      <c r="AE42" s="15">
        <f t="shared" ca="1" si="173"/>
        <v>0</v>
      </c>
      <c r="AF42" s="15">
        <f t="shared" ca="1" si="174"/>
        <v>0</v>
      </c>
      <c r="AG42" s="15">
        <f t="shared" ca="1" si="175"/>
        <v>0</v>
      </c>
      <c r="AH42" s="15">
        <f t="shared" ca="1" si="176"/>
        <v>0</v>
      </c>
      <c r="AI42" s="15">
        <f t="shared" ca="1" si="177"/>
        <v>0</v>
      </c>
      <c r="AJ42" s="15">
        <f t="shared" ca="1" si="178"/>
        <v>0</v>
      </c>
      <c r="AK42" s="15">
        <f t="shared" ca="1" si="179"/>
        <v>0</v>
      </c>
      <c r="AL42" s="15">
        <f t="shared" ca="1" si="180"/>
        <v>0</v>
      </c>
      <c r="AM42" s="15">
        <f t="shared" ca="1" si="181"/>
        <v>0</v>
      </c>
      <c r="AN42">
        <f t="shared" ca="1" si="182"/>
        <v>1</v>
      </c>
      <c r="AO42" s="10">
        <f t="shared" ca="1" si="183"/>
        <v>0.5</v>
      </c>
      <c r="AP42" s="10">
        <f t="shared" ca="1" si="184"/>
        <v>0.75</v>
      </c>
      <c r="AQ42">
        <f t="shared" ca="1" si="185"/>
        <v>2.25</v>
      </c>
      <c r="AR42">
        <f t="shared" ca="1" si="186"/>
        <v>0.375</v>
      </c>
      <c r="AS42">
        <f t="shared" ca="1" si="187"/>
        <v>0.5</v>
      </c>
      <c r="AT42">
        <f t="shared" si="41"/>
        <v>4</v>
      </c>
      <c r="AU42">
        <f t="shared" si="42"/>
        <v>1</v>
      </c>
      <c r="AV42">
        <f t="shared" si="188"/>
        <v>0</v>
      </c>
      <c r="AW42" t="str">
        <f t="shared" si="189"/>
        <v/>
      </c>
      <c r="AX42" t="str">
        <f t="shared" si="43"/>
        <v/>
      </c>
      <c r="AY42">
        <f t="shared" ca="1" si="54"/>
        <v>0.5</v>
      </c>
    </row>
    <row r="43" spans="2:93">
      <c r="B43" t="s">
        <v>93</v>
      </c>
      <c r="C43" s="18" t="str">
        <f ca="1">CONCATENATE(ROUNDDOWN(C67/(60*60*6),0),"d:",ROUNDDOWN(MOD(C67,60*60*6)/3600,0),"h:",ROUNDDOWN(MOD(C67,3600)/60,0),"m:",ROUNDDOWN(MOD(C67,60),0),"s")</f>
        <v>1d:5h:41m:29s</v>
      </c>
      <c r="E43" s="4" t="str">
        <f t="shared" si="159"/>
        <v/>
      </c>
      <c r="F43" s="19"/>
      <c r="G43" s="36"/>
      <c r="H43" s="37"/>
      <c r="I43" s="37"/>
      <c r="J43" s="38"/>
      <c r="K43" s="19"/>
      <c r="L43" s="39"/>
      <c r="M43" s="19"/>
      <c r="N43" t="str">
        <f t="shared" si="38"/>
        <v/>
      </c>
      <c r="O43" t="str">
        <f t="shared" si="39"/>
        <v/>
      </c>
      <c r="P43" t="str">
        <f t="shared" si="92"/>
        <v/>
      </c>
      <c r="Q43" t="str">
        <f t="shared" si="40"/>
        <v/>
      </c>
      <c r="R43" s="10" t="str">
        <f t="shared" si="160"/>
        <v/>
      </c>
      <c r="S43" s="10" t="str">
        <f t="shared" si="161"/>
        <v/>
      </c>
      <c r="T43" s="10" t="str">
        <f t="shared" si="162"/>
        <v/>
      </c>
      <c r="U43" s="10" t="str">
        <f t="shared" si="163"/>
        <v/>
      </c>
      <c r="V43" s="10" t="str">
        <f t="shared" si="164"/>
        <v/>
      </c>
      <c r="W43" s="10" t="str">
        <f t="shared" si="165"/>
        <v/>
      </c>
      <c r="X43" s="10" t="str">
        <f t="shared" si="166"/>
        <v/>
      </c>
      <c r="Y43" s="10" t="str">
        <f t="shared" si="167"/>
        <v/>
      </c>
      <c r="Z43" s="10" t="str">
        <f t="shared" si="168"/>
        <v/>
      </c>
      <c r="AA43" s="10" t="str">
        <f t="shared" si="169"/>
        <v/>
      </c>
      <c r="AB43" s="8" t="str">
        <f t="shared" si="170"/>
        <v/>
      </c>
      <c r="AC43" s="15" t="str">
        <f t="shared" si="171"/>
        <v/>
      </c>
      <c r="AD43" s="15" t="str">
        <f t="shared" si="172"/>
        <v/>
      </c>
      <c r="AE43" s="15" t="str">
        <f t="shared" si="173"/>
        <v/>
      </c>
      <c r="AF43" s="15" t="str">
        <f t="shared" si="174"/>
        <v/>
      </c>
      <c r="AG43" s="15" t="str">
        <f t="shared" si="175"/>
        <v/>
      </c>
      <c r="AH43" s="15" t="str">
        <f t="shared" si="176"/>
        <v/>
      </c>
      <c r="AI43" s="15" t="str">
        <f t="shared" si="177"/>
        <v/>
      </c>
      <c r="AJ43" s="15" t="str">
        <f t="shared" si="178"/>
        <v/>
      </c>
      <c r="AK43" s="15" t="str">
        <f t="shared" si="179"/>
        <v/>
      </c>
      <c r="AL43" s="15" t="str">
        <f t="shared" si="180"/>
        <v/>
      </c>
      <c r="AM43" s="15" t="str">
        <f t="shared" si="181"/>
        <v/>
      </c>
      <c r="AN43" t="str">
        <f t="shared" si="182"/>
        <v/>
      </c>
      <c r="AO43" s="10" t="str">
        <f t="shared" si="183"/>
        <v/>
      </c>
      <c r="AP43" s="10" t="str">
        <f t="shared" si="184"/>
        <v/>
      </c>
      <c r="AQ43" t="str">
        <f t="shared" si="185"/>
        <v/>
      </c>
      <c r="AR43" t="str">
        <f t="shared" si="186"/>
        <v/>
      </c>
      <c r="AS43" t="str">
        <f t="shared" si="187"/>
        <v/>
      </c>
      <c r="AT43" t="str">
        <f t="shared" si="41"/>
        <v/>
      </c>
      <c r="AU43" t="str">
        <f t="shared" si="42"/>
        <v/>
      </c>
      <c r="AV43" t="str">
        <f t="shared" si="188"/>
        <v/>
      </c>
      <c r="AW43" t="str">
        <f t="shared" si="189"/>
        <v/>
      </c>
      <c r="AX43" t="str">
        <f t="shared" si="43"/>
        <v/>
      </c>
      <c r="AY43" t="str">
        <f t="shared" si="54"/>
        <v/>
      </c>
      <c r="BA43" t="s">
        <v>165</v>
      </c>
      <c r="BB43" t="s">
        <v>171</v>
      </c>
    </row>
    <row r="44" spans="2:93">
      <c r="B44" t="s">
        <v>94</v>
      </c>
      <c r="C44" s="18" t="str">
        <f ca="1">CONCATENATE(ROUNDDOWN(C68/(60*60*6),0),"d:",ROUNDDOWN(MOD(C68,60*60*6)/3600,0),"h:",ROUNDDOWN(MOD(C68,3600)/60,0),"m:",ROUNDDOWN(MOD(C68,60),0),"s")</f>
        <v>2d:2h:14m:44s</v>
      </c>
      <c r="E44" s="4">
        <f t="shared" si="159"/>
        <v>1</v>
      </c>
      <c r="F44" s="19" t="s">
        <v>176</v>
      </c>
      <c r="G44" s="36">
        <v>210</v>
      </c>
      <c r="H44" s="37"/>
      <c r="I44" s="37"/>
      <c r="J44" s="38"/>
      <c r="K44" s="19">
        <v>3</v>
      </c>
      <c r="L44" s="39"/>
      <c r="M44" s="19"/>
      <c r="N44" t="str">
        <f t="shared" si="38"/>
        <v/>
      </c>
      <c r="O44" t="str">
        <f t="shared" si="39"/>
        <v/>
      </c>
      <c r="P44">
        <f t="shared" si="92"/>
        <v>0</v>
      </c>
      <c r="Q44">
        <f t="shared" si="40"/>
        <v>1</v>
      </c>
      <c r="R44" s="10">
        <f t="shared" si="160"/>
        <v>100</v>
      </c>
      <c r="S44" s="10">
        <f t="shared" si="161"/>
        <v>0</v>
      </c>
      <c r="T44" s="10">
        <f t="shared" si="162"/>
        <v>-0.2</v>
      </c>
      <c r="U44" s="10">
        <f t="shared" si="163"/>
        <v>0</v>
      </c>
      <c r="V44" s="10">
        <f t="shared" si="164"/>
        <v>0</v>
      </c>
      <c r="W44" s="10">
        <f t="shared" si="165"/>
        <v>0</v>
      </c>
      <c r="X44" s="10">
        <f t="shared" si="166"/>
        <v>0</v>
      </c>
      <c r="Y44" s="10">
        <f t="shared" si="167"/>
        <v>0</v>
      </c>
      <c r="Z44" s="10">
        <f t="shared" si="168"/>
        <v>0</v>
      </c>
      <c r="AA44" s="10">
        <f t="shared" si="169"/>
        <v>0</v>
      </c>
      <c r="AB44" s="8">
        <f t="shared" si="170"/>
        <v>0</v>
      </c>
      <c r="AC44" s="15">
        <f t="shared" si="171"/>
        <v>0</v>
      </c>
      <c r="AD44" s="15">
        <f t="shared" si="172"/>
        <v>0</v>
      </c>
      <c r="AE44" s="15">
        <f t="shared" si="173"/>
        <v>0</v>
      </c>
      <c r="AF44" s="15">
        <f t="shared" si="174"/>
        <v>0</v>
      </c>
      <c r="AG44" s="15">
        <f t="shared" si="175"/>
        <v>0</v>
      </c>
      <c r="AH44" s="15">
        <f t="shared" si="176"/>
        <v>0</v>
      </c>
      <c r="AI44" s="15">
        <f t="shared" si="177"/>
        <v>0</v>
      </c>
      <c r="AJ44" s="15">
        <f t="shared" si="178"/>
        <v>0</v>
      </c>
      <c r="AK44" s="15">
        <f t="shared" si="179"/>
        <v>0</v>
      </c>
      <c r="AL44" s="15">
        <f t="shared" si="180"/>
        <v>0</v>
      </c>
      <c r="AM44" s="15">
        <f t="shared" si="181"/>
        <v>0</v>
      </c>
      <c r="AN44" t="str">
        <f t="shared" si="182"/>
        <v/>
      </c>
      <c r="AO44" s="10" t="str">
        <f t="shared" si="183"/>
        <v/>
      </c>
      <c r="AP44" s="10" t="str">
        <f t="shared" si="184"/>
        <v/>
      </c>
      <c r="AQ44" t="str">
        <f t="shared" si="185"/>
        <v/>
      </c>
      <c r="AR44" t="str">
        <f t="shared" si="186"/>
        <v/>
      </c>
      <c r="AS44" t="str">
        <f t="shared" si="187"/>
        <v/>
      </c>
      <c r="AT44">
        <f t="shared" si="41"/>
        <v>210</v>
      </c>
      <c r="AU44">
        <f t="shared" si="42"/>
        <v>0</v>
      </c>
      <c r="AV44">
        <f t="shared" si="188"/>
        <v>0</v>
      </c>
      <c r="AW44" t="str">
        <f t="shared" si="189"/>
        <v/>
      </c>
      <c r="AX44" t="str">
        <f t="shared" si="43"/>
        <v/>
      </c>
      <c r="AY44" t="str">
        <f t="shared" si="54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93">
      <c r="B45" t="s">
        <v>95</v>
      </c>
      <c r="C45" s="18" t="str">
        <f ca="1">CONCATENATE(ROUNDDOWN(C69/(60*60*6),0),"d:",ROUNDDOWN(MOD(C69,60*60*6)/3600,0),"h:",ROUNDDOWN(MOD(C69,3600)/60,0),"m:",ROUNDDOWN(MOD(C69,60),0),"s")</f>
        <v>9d:4h:59m:46s</v>
      </c>
      <c r="E45" s="4">
        <f t="shared" si="159"/>
        <v>1</v>
      </c>
      <c r="F45" s="19" t="s">
        <v>168</v>
      </c>
      <c r="G45" s="36">
        <v>201</v>
      </c>
      <c r="H45" s="37"/>
      <c r="I45" s="37"/>
      <c r="J45" s="38"/>
      <c r="K45" s="19">
        <v>3</v>
      </c>
      <c r="L45" s="39"/>
      <c r="M45" s="19"/>
      <c r="N45" t="str">
        <f t="shared" si="38"/>
        <v/>
      </c>
      <c r="O45" t="str">
        <f t="shared" si="39"/>
        <v/>
      </c>
      <c r="P45">
        <f t="shared" si="92"/>
        <v>0</v>
      </c>
      <c r="Q45">
        <f t="shared" si="40"/>
        <v>1</v>
      </c>
      <c r="R45" s="10">
        <f t="shared" si="160"/>
        <v>-2.5</v>
      </c>
      <c r="S45" s="10">
        <f t="shared" si="161"/>
        <v>0</v>
      </c>
      <c r="T45" s="10">
        <f t="shared" si="162"/>
        <v>0</v>
      </c>
      <c r="U45" s="10">
        <f t="shared" ca="1" si="163"/>
        <v>1.9614242424242423</v>
      </c>
      <c r="V45" s="10">
        <f t="shared" si="164"/>
        <v>0</v>
      </c>
      <c r="W45" s="10">
        <f t="shared" si="165"/>
        <v>0</v>
      </c>
      <c r="X45" s="10">
        <f t="shared" si="166"/>
        <v>0</v>
      </c>
      <c r="Y45" s="10">
        <f t="shared" si="167"/>
        <v>0</v>
      </c>
      <c r="Z45" s="10">
        <f t="shared" si="168"/>
        <v>0</v>
      </c>
      <c r="AA45" s="10">
        <f t="shared" si="169"/>
        <v>0</v>
      </c>
      <c r="AB45" s="8">
        <f t="shared" si="170"/>
        <v>0</v>
      </c>
      <c r="AC45" s="15">
        <f t="shared" si="171"/>
        <v>0</v>
      </c>
      <c r="AD45" s="15">
        <f t="shared" si="172"/>
        <v>0</v>
      </c>
      <c r="AE45" s="15">
        <f t="shared" si="173"/>
        <v>0</v>
      </c>
      <c r="AF45" s="15">
        <f t="shared" si="174"/>
        <v>0</v>
      </c>
      <c r="AG45" s="15">
        <f t="shared" si="175"/>
        <v>0</v>
      </c>
      <c r="AH45" s="15">
        <f t="shared" si="176"/>
        <v>0</v>
      </c>
      <c r="AI45" s="15">
        <f t="shared" si="177"/>
        <v>0</v>
      </c>
      <c r="AJ45" s="15">
        <f t="shared" si="178"/>
        <v>0</v>
      </c>
      <c r="AK45" s="15">
        <f t="shared" si="179"/>
        <v>0</v>
      </c>
      <c r="AL45" s="15">
        <f t="shared" si="180"/>
        <v>0</v>
      </c>
      <c r="AM45" s="15">
        <f t="shared" si="181"/>
        <v>0</v>
      </c>
      <c r="AN45" t="str">
        <f t="shared" si="182"/>
        <v/>
      </c>
      <c r="AO45" s="10" t="str">
        <f t="shared" si="183"/>
        <v/>
      </c>
      <c r="AP45" s="10" t="str">
        <f t="shared" si="184"/>
        <v/>
      </c>
      <c r="AQ45" t="str">
        <f t="shared" si="185"/>
        <v/>
      </c>
      <c r="AR45" t="str">
        <f t="shared" si="186"/>
        <v/>
      </c>
      <c r="AS45" t="str">
        <f t="shared" si="187"/>
        <v/>
      </c>
      <c r="AT45">
        <f t="shared" si="41"/>
        <v>201</v>
      </c>
      <c r="AU45">
        <f t="shared" si="42"/>
        <v>0</v>
      </c>
      <c r="AV45">
        <f t="shared" si="188"/>
        <v>0</v>
      </c>
      <c r="AW45" t="str">
        <f t="shared" si="189"/>
        <v/>
      </c>
      <c r="AX45" t="str">
        <f t="shared" si="43"/>
        <v/>
      </c>
      <c r="AY45" t="str">
        <f t="shared" si="54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93">
      <c r="B46" t="s">
        <v>96</v>
      </c>
      <c r="C46" s="18" t="str">
        <f ca="1">CONCATENATE(ROUNDDOWN(C70/(60*60*6),0),"d:",ROUNDDOWN(MOD(C70,60*60*6)/3600,0),"h:",ROUNDDOWN(MOD(C70,3600)/60,0),"m:",ROUNDDOWN(MOD(C70,60),0),"s")</f>
        <v>1d:0h:9m:11s</v>
      </c>
      <c r="E46" s="4">
        <f t="shared" si="159"/>
        <v>1</v>
      </c>
      <c r="F46" s="19" t="s">
        <v>164</v>
      </c>
      <c r="G46" s="36">
        <v>202</v>
      </c>
      <c r="H46" s="37"/>
      <c r="I46" s="37"/>
      <c r="J46" s="38"/>
      <c r="K46" s="19">
        <v>3</v>
      </c>
      <c r="L46" s="39"/>
      <c r="M46" s="19"/>
      <c r="N46" t="str">
        <f t="shared" si="38"/>
        <v/>
      </c>
      <c r="O46" t="str">
        <f t="shared" si="39"/>
        <v/>
      </c>
      <c r="P46">
        <f t="shared" si="92"/>
        <v>0</v>
      </c>
      <c r="Q46">
        <f t="shared" si="40"/>
        <v>1</v>
      </c>
      <c r="R46" s="10">
        <f t="shared" si="160"/>
        <v>-2.5</v>
      </c>
      <c r="S46" s="10">
        <f t="shared" si="161"/>
        <v>0</v>
      </c>
      <c r="T46" s="10">
        <f t="shared" si="162"/>
        <v>0</v>
      </c>
      <c r="U46" s="10">
        <f t="shared" si="163"/>
        <v>0</v>
      </c>
      <c r="V46" s="10">
        <f t="shared" ca="1" si="164"/>
        <v>1.2205992509363295</v>
      </c>
      <c r="W46" s="10">
        <f t="shared" si="165"/>
        <v>0</v>
      </c>
      <c r="X46" s="10">
        <f t="shared" si="166"/>
        <v>0</v>
      </c>
      <c r="Y46" s="10">
        <f t="shared" si="167"/>
        <v>0</v>
      </c>
      <c r="Z46" s="10">
        <f t="shared" si="168"/>
        <v>0</v>
      </c>
      <c r="AA46" s="10">
        <f t="shared" si="169"/>
        <v>0</v>
      </c>
      <c r="AB46" s="8">
        <f t="shared" si="170"/>
        <v>0</v>
      </c>
      <c r="AC46" s="15">
        <f t="shared" si="171"/>
        <v>0</v>
      </c>
      <c r="AD46" s="15">
        <f t="shared" si="172"/>
        <v>0</v>
      </c>
      <c r="AE46" s="15">
        <f t="shared" si="173"/>
        <v>0</v>
      </c>
      <c r="AF46" s="15">
        <f t="shared" si="174"/>
        <v>0</v>
      </c>
      <c r="AG46" s="15">
        <f t="shared" si="175"/>
        <v>0</v>
      </c>
      <c r="AH46" s="15">
        <f t="shared" si="176"/>
        <v>0</v>
      </c>
      <c r="AI46" s="15">
        <f t="shared" si="177"/>
        <v>0</v>
      </c>
      <c r="AJ46" s="15">
        <f t="shared" si="178"/>
        <v>0</v>
      </c>
      <c r="AK46" s="15">
        <f t="shared" si="179"/>
        <v>0</v>
      </c>
      <c r="AL46" s="15">
        <f t="shared" si="180"/>
        <v>0</v>
      </c>
      <c r="AM46" s="15">
        <f t="shared" si="181"/>
        <v>0</v>
      </c>
      <c r="AN46" t="str">
        <f t="shared" si="182"/>
        <v/>
      </c>
      <c r="AO46" s="10" t="str">
        <f t="shared" si="183"/>
        <v/>
      </c>
      <c r="AP46" s="10" t="str">
        <f t="shared" si="184"/>
        <v/>
      </c>
      <c r="AQ46" t="str">
        <f t="shared" si="185"/>
        <v/>
      </c>
      <c r="AR46" t="str">
        <f t="shared" si="186"/>
        <v/>
      </c>
      <c r="AS46" t="str">
        <f t="shared" si="187"/>
        <v/>
      </c>
      <c r="AT46">
        <f t="shared" si="41"/>
        <v>202</v>
      </c>
      <c r="AU46">
        <f t="shared" si="42"/>
        <v>0</v>
      </c>
      <c r="AV46">
        <f t="shared" si="188"/>
        <v>0</v>
      </c>
      <c r="AW46" t="str">
        <f t="shared" si="189"/>
        <v/>
      </c>
      <c r="AX46" t="str">
        <f t="shared" si="43"/>
        <v/>
      </c>
      <c r="AY46" t="str">
        <f t="shared" si="54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93">
      <c r="E47" s="4">
        <f t="shared" si="159"/>
        <v>1</v>
      </c>
      <c r="F47" s="19" t="s">
        <v>150</v>
      </c>
      <c r="G47" s="36">
        <v>203</v>
      </c>
      <c r="H47" s="37"/>
      <c r="I47" s="37"/>
      <c r="J47" s="38"/>
      <c r="K47" s="19">
        <v>3</v>
      </c>
      <c r="L47" s="39"/>
      <c r="M47" s="19"/>
      <c r="N47" t="str">
        <f t="shared" si="38"/>
        <v/>
      </c>
      <c r="O47" t="str">
        <f t="shared" si="39"/>
        <v/>
      </c>
      <c r="P47">
        <f t="shared" si="92"/>
        <v>0</v>
      </c>
      <c r="Q47">
        <f t="shared" si="40"/>
        <v>1</v>
      </c>
      <c r="R47" s="10">
        <f t="shared" si="160"/>
        <v>-2.5</v>
      </c>
      <c r="S47" s="10">
        <f t="shared" si="161"/>
        <v>0</v>
      </c>
      <c r="T47" s="10">
        <f t="shared" si="162"/>
        <v>0</v>
      </c>
      <c r="U47" s="10">
        <f t="shared" si="163"/>
        <v>0</v>
      </c>
      <c r="V47" s="10">
        <f t="shared" si="164"/>
        <v>0</v>
      </c>
      <c r="W47" s="10">
        <f t="shared" ca="1" si="165"/>
        <v>0.95940972222222221</v>
      </c>
      <c r="X47" s="10">
        <f t="shared" si="166"/>
        <v>0</v>
      </c>
      <c r="Y47" s="10">
        <f t="shared" si="167"/>
        <v>0</v>
      </c>
      <c r="Z47" s="10">
        <f t="shared" si="168"/>
        <v>0</v>
      </c>
      <c r="AA47" s="10">
        <f t="shared" si="169"/>
        <v>0</v>
      </c>
      <c r="AB47" s="8">
        <f t="shared" si="170"/>
        <v>0</v>
      </c>
      <c r="AC47" s="15">
        <f t="shared" si="171"/>
        <v>0</v>
      </c>
      <c r="AD47" s="15">
        <f t="shared" si="172"/>
        <v>0</v>
      </c>
      <c r="AE47" s="15">
        <f t="shared" si="173"/>
        <v>0</v>
      </c>
      <c r="AF47" s="15">
        <f t="shared" si="174"/>
        <v>0</v>
      </c>
      <c r="AG47" s="15">
        <f t="shared" si="175"/>
        <v>0</v>
      </c>
      <c r="AH47" s="15">
        <f t="shared" si="176"/>
        <v>0</v>
      </c>
      <c r="AI47" s="15">
        <f t="shared" si="177"/>
        <v>0</v>
      </c>
      <c r="AJ47" s="15">
        <f t="shared" si="178"/>
        <v>0</v>
      </c>
      <c r="AK47" s="15">
        <f t="shared" si="179"/>
        <v>0</v>
      </c>
      <c r="AL47" s="15">
        <f t="shared" si="180"/>
        <v>0</v>
      </c>
      <c r="AM47" s="15">
        <f t="shared" si="181"/>
        <v>0</v>
      </c>
      <c r="AN47" t="str">
        <f t="shared" si="182"/>
        <v/>
      </c>
      <c r="AO47" s="10" t="str">
        <f t="shared" si="183"/>
        <v/>
      </c>
      <c r="AP47" s="10" t="str">
        <f t="shared" si="184"/>
        <v/>
      </c>
      <c r="AQ47" t="str">
        <f t="shared" si="185"/>
        <v/>
      </c>
      <c r="AR47" t="str">
        <f t="shared" si="186"/>
        <v/>
      </c>
      <c r="AS47" t="str">
        <f t="shared" si="187"/>
        <v/>
      </c>
      <c r="AT47">
        <f t="shared" si="41"/>
        <v>203</v>
      </c>
      <c r="AU47">
        <f t="shared" si="42"/>
        <v>0</v>
      </c>
      <c r="AV47">
        <f t="shared" si="188"/>
        <v>0</v>
      </c>
      <c r="AW47" t="str">
        <f t="shared" si="189"/>
        <v/>
      </c>
      <c r="AX47" t="str">
        <f t="shared" si="43"/>
        <v/>
      </c>
      <c r="AY47" t="str">
        <f t="shared" si="54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93">
      <c r="E48" s="4">
        <f t="shared" si="159"/>
        <v>1</v>
      </c>
      <c r="F48" s="19" t="s">
        <v>169</v>
      </c>
      <c r="G48" s="36">
        <v>204</v>
      </c>
      <c r="H48" s="37"/>
      <c r="I48" s="37"/>
      <c r="J48" s="38"/>
      <c r="K48" s="19">
        <v>3</v>
      </c>
      <c r="L48" s="39"/>
      <c r="M48" s="19"/>
      <c r="N48" t="str">
        <f t="shared" si="38"/>
        <v/>
      </c>
      <c r="O48" t="str">
        <f t="shared" si="39"/>
        <v/>
      </c>
      <c r="P48">
        <f t="shared" si="92"/>
        <v>0</v>
      </c>
      <c r="Q48">
        <f t="shared" si="40"/>
        <v>1</v>
      </c>
      <c r="R48" s="10">
        <f t="shared" si="160"/>
        <v>-2.5</v>
      </c>
      <c r="S48" s="10">
        <f t="shared" si="161"/>
        <v>0</v>
      </c>
      <c r="T48" s="10">
        <f t="shared" si="162"/>
        <v>0</v>
      </c>
      <c r="U48" s="10">
        <f t="shared" si="163"/>
        <v>0</v>
      </c>
      <c r="V48" s="10">
        <f t="shared" si="164"/>
        <v>0</v>
      </c>
      <c r="W48" s="10">
        <f t="shared" si="165"/>
        <v>0</v>
      </c>
      <c r="X48" s="10">
        <f t="shared" si="166"/>
        <v>0</v>
      </c>
      <c r="Y48" s="10">
        <f t="shared" si="167"/>
        <v>0</v>
      </c>
      <c r="Z48" s="10">
        <f t="shared" si="168"/>
        <v>0</v>
      </c>
      <c r="AA48" s="10">
        <f t="shared" si="169"/>
        <v>0</v>
      </c>
      <c r="AB48" s="8">
        <f t="shared" si="170"/>
        <v>0</v>
      </c>
      <c r="AC48" s="15">
        <f t="shared" si="171"/>
        <v>0</v>
      </c>
      <c r="AD48" s="15">
        <f t="shared" si="172"/>
        <v>0</v>
      </c>
      <c r="AE48" s="15">
        <f t="shared" si="173"/>
        <v>0</v>
      </c>
      <c r="AF48" s="15">
        <f t="shared" si="174"/>
        <v>0</v>
      </c>
      <c r="AG48" s="15">
        <f t="shared" si="175"/>
        <v>0</v>
      </c>
      <c r="AH48" s="15">
        <f t="shared" si="176"/>
        <v>0</v>
      </c>
      <c r="AI48" s="15">
        <f t="shared" si="177"/>
        <v>0</v>
      </c>
      <c r="AJ48" s="15">
        <f t="shared" ca="1" si="178"/>
        <v>0</v>
      </c>
      <c r="AK48" s="15">
        <f t="shared" si="179"/>
        <v>0</v>
      </c>
      <c r="AL48" s="15">
        <f t="shared" si="180"/>
        <v>0</v>
      </c>
      <c r="AM48" s="15">
        <f t="shared" si="181"/>
        <v>0</v>
      </c>
      <c r="AN48" t="str">
        <f t="shared" si="182"/>
        <v/>
      </c>
      <c r="AO48" s="10" t="str">
        <f t="shared" si="183"/>
        <v/>
      </c>
      <c r="AP48" s="10" t="str">
        <f t="shared" si="184"/>
        <v/>
      </c>
      <c r="AQ48" t="str">
        <f t="shared" si="185"/>
        <v/>
      </c>
      <c r="AR48" t="str">
        <f t="shared" si="186"/>
        <v/>
      </c>
      <c r="AS48" t="str">
        <f t="shared" si="187"/>
        <v/>
      </c>
      <c r="AT48">
        <f t="shared" si="41"/>
        <v>204</v>
      </c>
      <c r="AU48">
        <f t="shared" si="42"/>
        <v>0</v>
      </c>
      <c r="AV48">
        <f t="shared" si="188"/>
        <v>0</v>
      </c>
      <c r="AW48" t="str">
        <f t="shared" si="189"/>
        <v/>
      </c>
      <c r="AX48" t="str">
        <f t="shared" si="43"/>
        <v/>
      </c>
      <c r="AY48" t="str">
        <f t="shared" si="54"/>
        <v/>
      </c>
      <c r="BA48" s="7" t="s">
        <v>155</v>
      </c>
      <c r="BB48" s="19">
        <v>0</v>
      </c>
      <c r="BC48" s="19">
        <v>0</v>
      </c>
      <c r="BD48" s="19">
        <v>0</v>
      </c>
      <c r="BE48" s="19">
        <v>0</v>
      </c>
      <c r="BF48" s="19"/>
      <c r="BG48" s="19"/>
      <c r="BH48" s="19"/>
      <c r="BI48" s="19"/>
      <c r="BJ48" s="19"/>
      <c r="BK48" s="19"/>
    </row>
    <row r="49" spans="1:63">
      <c r="E49" s="4">
        <f t="shared" si="159"/>
        <v>1</v>
      </c>
      <c r="F49" s="19" t="s">
        <v>168</v>
      </c>
      <c r="G49" s="36">
        <v>201</v>
      </c>
      <c r="H49" s="37"/>
      <c r="I49" s="37"/>
      <c r="J49" s="38"/>
      <c r="K49" s="19">
        <v>3</v>
      </c>
      <c r="L49" s="39"/>
      <c r="M49" s="19"/>
      <c r="N49" t="str">
        <f t="shared" si="38"/>
        <v/>
      </c>
      <c r="O49" t="str">
        <f t="shared" si="39"/>
        <v/>
      </c>
      <c r="P49">
        <f t="shared" si="92"/>
        <v>0</v>
      </c>
      <c r="Q49">
        <f t="shared" si="40"/>
        <v>1</v>
      </c>
      <c r="R49" s="10">
        <f t="shared" si="160"/>
        <v>-2.5</v>
      </c>
      <c r="S49" s="10">
        <f t="shared" si="161"/>
        <v>0</v>
      </c>
      <c r="T49" s="10">
        <f t="shared" si="162"/>
        <v>0</v>
      </c>
      <c r="U49" s="10">
        <f t="shared" ca="1" si="163"/>
        <v>1.9614242424242423</v>
      </c>
      <c r="V49" s="10">
        <f t="shared" si="164"/>
        <v>0</v>
      </c>
      <c r="W49" s="10">
        <f t="shared" si="165"/>
        <v>0</v>
      </c>
      <c r="X49" s="10">
        <f t="shared" si="166"/>
        <v>0</v>
      </c>
      <c r="Y49" s="10">
        <f t="shared" si="167"/>
        <v>0</v>
      </c>
      <c r="Z49" s="10">
        <f t="shared" si="168"/>
        <v>0</v>
      </c>
      <c r="AA49" s="10">
        <f t="shared" si="169"/>
        <v>0</v>
      </c>
      <c r="AB49" s="8">
        <f t="shared" si="170"/>
        <v>0</v>
      </c>
      <c r="AC49" s="15">
        <f t="shared" si="171"/>
        <v>0</v>
      </c>
      <c r="AD49" s="15">
        <f t="shared" si="172"/>
        <v>0</v>
      </c>
      <c r="AE49" s="15">
        <f t="shared" si="173"/>
        <v>0</v>
      </c>
      <c r="AF49" s="15">
        <f t="shared" si="174"/>
        <v>0</v>
      </c>
      <c r="AG49" s="15">
        <f t="shared" si="175"/>
        <v>0</v>
      </c>
      <c r="AH49" s="15">
        <f t="shared" si="176"/>
        <v>0</v>
      </c>
      <c r="AI49" s="15">
        <f t="shared" si="177"/>
        <v>0</v>
      </c>
      <c r="AJ49" s="15">
        <f t="shared" si="178"/>
        <v>0</v>
      </c>
      <c r="AK49" s="15">
        <f t="shared" si="179"/>
        <v>0</v>
      </c>
      <c r="AL49" s="15">
        <f t="shared" si="180"/>
        <v>0</v>
      </c>
      <c r="AM49" s="15">
        <f t="shared" si="181"/>
        <v>0</v>
      </c>
      <c r="AN49" t="str">
        <f t="shared" si="182"/>
        <v/>
      </c>
      <c r="AO49" s="10" t="str">
        <f t="shared" si="183"/>
        <v/>
      </c>
      <c r="AP49" s="10" t="str">
        <f t="shared" si="184"/>
        <v/>
      </c>
      <c r="AQ49" t="str">
        <f t="shared" si="185"/>
        <v/>
      </c>
      <c r="AR49" t="str">
        <f t="shared" si="186"/>
        <v/>
      </c>
      <c r="AS49" t="str">
        <f t="shared" si="187"/>
        <v/>
      </c>
      <c r="AT49">
        <f t="shared" si="41"/>
        <v>201</v>
      </c>
      <c r="AU49">
        <f t="shared" si="42"/>
        <v>0</v>
      </c>
      <c r="AV49">
        <f t="shared" si="188"/>
        <v>0</v>
      </c>
      <c r="AW49" t="str">
        <f t="shared" si="189"/>
        <v/>
      </c>
      <c r="AX49" t="str">
        <f t="shared" si="43"/>
        <v/>
      </c>
      <c r="AY49" t="str">
        <f t="shared" si="54"/>
        <v/>
      </c>
    </row>
    <row r="50" spans="1:63">
      <c r="E50" s="4">
        <f t="shared" si="159"/>
        <v>1</v>
      </c>
      <c r="F50" s="19" t="s">
        <v>164</v>
      </c>
      <c r="G50" s="36">
        <v>202</v>
      </c>
      <c r="H50" s="37"/>
      <c r="I50" s="37"/>
      <c r="J50" s="38"/>
      <c r="K50" s="19">
        <v>3</v>
      </c>
      <c r="L50" s="39"/>
      <c r="M50" s="19"/>
      <c r="N50" t="str">
        <f t="shared" si="38"/>
        <v/>
      </c>
      <c r="O50" t="str">
        <f t="shared" si="39"/>
        <v/>
      </c>
      <c r="P50">
        <f t="shared" si="92"/>
        <v>0</v>
      </c>
      <c r="Q50">
        <f t="shared" si="40"/>
        <v>1</v>
      </c>
      <c r="R50" s="10">
        <f t="shared" si="160"/>
        <v>-2.5</v>
      </c>
      <c r="S50" s="10">
        <f t="shared" si="161"/>
        <v>0</v>
      </c>
      <c r="T50" s="10">
        <f t="shared" si="162"/>
        <v>0</v>
      </c>
      <c r="U50" s="10">
        <f t="shared" si="163"/>
        <v>0</v>
      </c>
      <c r="V50" s="10">
        <f t="shared" ca="1" si="164"/>
        <v>1.2205992509363295</v>
      </c>
      <c r="W50" s="10">
        <f t="shared" si="165"/>
        <v>0</v>
      </c>
      <c r="X50" s="10">
        <f t="shared" si="166"/>
        <v>0</v>
      </c>
      <c r="Y50" s="10">
        <f t="shared" si="167"/>
        <v>0</v>
      </c>
      <c r="Z50" s="10">
        <f t="shared" si="168"/>
        <v>0</v>
      </c>
      <c r="AA50" s="10">
        <f t="shared" si="169"/>
        <v>0</v>
      </c>
      <c r="AB50" s="8">
        <f t="shared" si="170"/>
        <v>0</v>
      </c>
      <c r="AC50" s="15">
        <f t="shared" si="171"/>
        <v>0</v>
      </c>
      <c r="AD50" s="15">
        <f t="shared" si="172"/>
        <v>0</v>
      </c>
      <c r="AE50" s="15">
        <f t="shared" si="173"/>
        <v>0</v>
      </c>
      <c r="AF50" s="15">
        <f t="shared" si="174"/>
        <v>0</v>
      </c>
      <c r="AG50" s="15">
        <f t="shared" si="175"/>
        <v>0</v>
      </c>
      <c r="AH50" s="15">
        <f t="shared" si="176"/>
        <v>0</v>
      </c>
      <c r="AI50" s="15">
        <f t="shared" si="177"/>
        <v>0</v>
      </c>
      <c r="AJ50" s="15">
        <f t="shared" si="178"/>
        <v>0</v>
      </c>
      <c r="AK50" s="15">
        <f t="shared" si="179"/>
        <v>0</v>
      </c>
      <c r="AL50" s="15">
        <f t="shared" si="180"/>
        <v>0</v>
      </c>
      <c r="AM50" s="15">
        <f t="shared" si="181"/>
        <v>0</v>
      </c>
      <c r="AN50" t="str">
        <f t="shared" si="182"/>
        <v/>
      </c>
      <c r="AO50" s="10" t="str">
        <f t="shared" si="183"/>
        <v/>
      </c>
      <c r="AP50" s="10" t="str">
        <f t="shared" si="184"/>
        <v/>
      </c>
      <c r="AQ50" t="str">
        <f t="shared" si="185"/>
        <v/>
      </c>
      <c r="AR50" t="str">
        <f t="shared" si="186"/>
        <v/>
      </c>
      <c r="AS50" t="str">
        <f t="shared" si="187"/>
        <v/>
      </c>
      <c r="AT50">
        <f t="shared" si="41"/>
        <v>202</v>
      </c>
      <c r="AU50">
        <f t="shared" si="42"/>
        <v>0</v>
      </c>
      <c r="AV50">
        <f t="shared" si="188"/>
        <v>0</v>
      </c>
      <c r="AW50" t="str">
        <f t="shared" si="189"/>
        <v/>
      </c>
      <c r="AX50" t="str">
        <f t="shared" si="43"/>
        <v/>
      </c>
      <c r="AY50" t="str">
        <f t="shared" si="54"/>
        <v/>
      </c>
      <c r="BA50" t="s">
        <v>166</v>
      </c>
      <c r="BB50" t="s">
        <v>170</v>
      </c>
    </row>
    <row r="51" spans="1:63">
      <c r="B51" s="42" t="s">
        <v>23</v>
      </c>
      <c r="C51" s="42"/>
      <c r="E51" s="4">
        <f t="shared" si="159"/>
        <v>1</v>
      </c>
      <c r="F51" s="19" t="s">
        <v>150</v>
      </c>
      <c r="G51" s="36">
        <v>203</v>
      </c>
      <c r="H51" s="37"/>
      <c r="I51" s="37"/>
      <c r="J51" s="38"/>
      <c r="K51" s="19">
        <v>3</v>
      </c>
      <c r="L51" s="39"/>
      <c r="M51" s="19"/>
      <c r="N51" t="str">
        <f t="shared" si="38"/>
        <v/>
      </c>
      <c r="O51" t="str">
        <f t="shared" si="39"/>
        <v/>
      </c>
      <c r="P51">
        <f t="shared" si="92"/>
        <v>0</v>
      </c>
      <c r="Q51">
        <f t="shared" si="40"/>
        <v>1</v>
      </c>
      <c r="R51" s="10">
        <f t="shared" si="160"/>
        <v>-2.5</v>
      </c>
      <c r="S51" s="10">
        <f t="shared" si="161"/>
        <v>0</v>
      </c>
      <c r="T51" s="10">
        <f t="shared" si="162"/>
        <v>0</v>
      </c>
      <c r="U51" s="10">
        <f t="shared" si="163"/>
        <v>0</v>
      </c>
      <c r="V51" s="10">
        <f t="shared" si="164"/>
        <v>0</v>
      </c>
      <c r="W51" s="10">
        <f t="shared" ca="1" si="165"/>
        <v>0.95940972222222221</v>
      </c>
      <c r="X51" s="10">
        <f t="shared" si="166"/>
        <v>0</v>
      </c>
      <c r="Y51" s="10">
        <f t="shared" si="167"/>
        <v>0</v>
      </c>
      <c r="Z51" s="10">
        <f t="shared" si="168"/>
        <v>0</v>
      </c>
      <c r="AA51" s="10">
        <f t="shared" si="169"/>
        <v>0</v>
      </c>
      <c r="AB51" s="8">
        <f t="shared" si="170"/>
        <v>0</v>
      </c>
      <c r="AC51" s="15">
        <f t="shared" si="171"/>
        <v>0</v>
      </c>
      <c r="AD51" s="15">
        <f t="shared" si="172"/>
        <v>0</v>
      </c>
      <c r="AE51" s="15">
        <f t="shared" si="173"/>
        <v>0</v>
      </c>
      <c r="AF51" s="15">
        <f t="shared" si="174"/>
        <v>0</v>
      </c>
      <c r="AG51" s="15">
        <f t="shared" si="175"/>
        <v>0</v>
      </c>
      <c r="AH51" s="15">
        <f t="shared" si="176"/>
        <v>0</v>
      </c>
      <c r="AI51" s="15">
        <f t="shared" si="177"/>
        <v>0</v>
      </c>
      <c r="AJ51" s="15">
        <f t="shared" si="178"/>
        <v>0</v>
      </c>
      <c r="AK51" s="15">
        <f t="shared" si="179"/>
        <v>0</v>
      </c>
      <c r="AL51" s="15">
        <f t="shared" si="180"/>
        <v>0</v>
      </c>
      <c r="AM51" s="15">
        <f t="shared" si="181"/>
        <v>0</v>
      </c>
      <c r="AN51" t="str">
        <f t="shared" si="182"/>
        <v/>
      </c>
      <c r="AO51" s="10" t="str">
        <f t="shared" si="183"/>
        <v/>
      </c>
      <c r="AP51" s="10" t="str">
        <f t="shared" si="184"/>
        <v/>
      </c>
      <c r="AQ51" t="str">
        <f t="shared" si="185"/>
        <v/>
      </c>
      <c r="AR51" t="str">
        <f t="shared" si="186"/>
        <v/>
      </c>
      <c r="AS51" t="str">
        <f t="shared" si="187"/>
        <v/>
      </c>
      <c r="AT51">
        <f t="shared" si="41"/>
        <v>203</v>
      </c>
      <c r="AU51">
        <f t="shared" si="42"/>
        <v>0</v>
      </c>
      <c r="AV51">
        <f t="shared" si="188"/>
        <v>0</v>
      </c>
      <c r="AW51" t="str">
        <f t="shared" si="189"/>
        <v/>
      </c>
      <c r="AX51" t="str">
        <f t="shared" si="43"/>
        <v/>
      </c>
      <c r="AY51" t="str">
        <f t="shared" si="54"/>
        <v/>
      </c>
      <c r="BA51" s="7" t="s">
        <v>158</v>
      </c>
      <c r="BB51" s="19">
        <v>22478</v>
      </c>
      <c r="BC51" s="19"/>
      <c r="BD51" s="19"/>
      <c r="BE51" s="19">
        <v>22478</v>
      </c>
      <c r="BF51" s="19">
        <v>22478</v>
      </c>
      <c r="BG51" s="19"/>
      <c r="BH51" s="19"/>
      <c r="BI51" s="19"/>
      <c r="BJ51" s="19"/>
      <c r="BK51" s="19"/>
    </row>
    <row r="52" spans="1:63">
      <c r="E52" s="4">
        <f t="shared" si="159"/>
        <v>1</v>
      </c>
      <c r="F52" s="19" t="s">
        <v>169</v>
      </c>
      <c r="G52" s="36">
        <v>204</v>
      </c>
      <c r="H52" s="37"/>
      <c r="I52" s="37"/>
      <c r="J52" s="38"/>
      <c r="K52" s="19">
        <v>3</v>
      </c>
      <c r="L52" s="39"/>
      <c r="M52" s="19"/>
      <c r="N52" t="str">
        <f t="shared" si="38"/>
        <v/>
      </c>
      <c r="O52" t="str">
        <f t="shared" si="39"/>
        <v/>
      </c>
      <c r="P52">
        <f t="shared" si="92"/>
        <v>0</v>
      </c>
      <c r="Q52">
        <f t="shared" si="40"/>
        <v>1</v>
      </c>
      <c r="R52" s="10">
        <f t="shared" si="160"/>
        <v>-2.5</v>
      </c>
      <c r="S52" s="10">
        <f t="shared" si="161"/>
        <v>0</v>
      </c>
      <c r="T52" s="10">
        <f t="shared" si="162"/>
        <v>0</v>
      </c>
      <c r="U52" s="10">
        <f t="shared" si="163"/>
        <v>0</v>
      </c>
      <c r="V52" s="10">
        <f t="shared" si="164"/>
        <v>0</v>
      </c>
      <c r="W52" s="10">
        <f t="shared" si="165"/>
        <v>0</v>
      </c>
      <c r="X52" s="10">
        <f t="shared" si="166"/>
        <v>0</v>
      </c>
      <c r="Y52" s="10">
        <f t="shared" si="167"/>
        <v>0</v>
      </c>
      <c r="Z52" s="10">
        <f t="shared" si="168"/>
        <v>0</v>
      </c>
      <c r="AA52" s="10">
        <f t="shared" si="169"/>
        <v>0</v>
      </c>
      <c r="AB52" s="8">
        <f t="shared" si="170"/>
        <v>0</v>
      </c>
      <c r="AC52" s="15">
        <f t="shared" si="171"/>
        <v>0</v>
      </c>
      <c r="AD52" s="15">
        <f t="shared" si="172"/>
        <v>0</v>
      </c>
      <c r="AE52" s="15">
        <f t="shared" si="173"/>
        <v>0</v>
      </c>
      <c r="AF52" s="15">
        <f t="shared" si="174"/>
        <v>0</v>
      </c>
      <c r="AG52" s="15">
        <f t="shared" si="175"/>
        <v>0</v>
      </c>
      <c r="AH52" s="15">
        <f t="shared" si="176"/>
        <v>0</v>
      </c>
      <c r="AI52" s="15">
        <f t="shared" si="177"/>
        <v>0</v>
      </c>
      <c r="AJ52" s="15">
        <f t="shared" ca="1" si="178"/>
        <v>0</v>
      </c>
      <c r="AK52" s="15">
        <f t="shared" si="179"/>
        <v>0</v>
      </c>
      <c r="AL52" s="15">
        <f t="shared" si="180"/>
        <v>0</v>
      </c>
      <c r="AM52" s="15">
        <f t="shared" si="181"/>
        <v>0</v>
      </c>
      <c r="AN52" t="str">
        <f t="shared" si="182"/>
        <v/>
      </c>
      <c r="AO52" s="10" t="str">
        <f t="shared" si="183"/>
        <v/>
      </c>
      <c r="AP52" s="10" t="str">
        <f t="shared" si="184"/>
        <v/>
      </c>
      <c r="AQ52" t="str">
        <f t="shared" si="185"/>
        <v/>
      </c>
      <c r="AR52" t="str">
        <f t="shared" si="186"/>
        <v/>
      </c>
      <c r="AS52" t="str">
        <f t="shared" si="187"/>
        <v/>
      </c>
      <c r="AT52">
        <f t="shared" si="41"/>
        <v>204</v>
      </c>
      <c r="AU52">
        <f t="shared" si="42"/>
        <v>0</v>
      </c>
      <c r="AV52">
        <f t="shared" si="188"/>
        <v>0</v>
      </c>
      <c r="AW52" t="str">
        <f t="shared" si="189"/>
        <v/>
      </c>
      <c r="AX52" t="str">
        <f t="shared" si="43"/>
        <v/>
      </c>
      <c r="AY52" t="str">
        <f t="shared" si="54"/>
        <v/>
      </c>
      <c r="BA52" s="7" t="s">
        <v>159</v>
      </c>
      <c r="BB52" s="19"/>
      <c r="BC52" s="19"/>
      <c r="BD52" s="19">
        <v>27631</v>
      </c>
      <c r="BE52" s="19"/>
      <c r="BF52" s="19"/>
      <c r="BG52" s="19"/>
      <c r="BH52" s="19"/>
      <c r="BI52" s="19"/>
      <c r="BJ52" s="19"/>
      <c r="BK52" s="19"/>
    </row>
    <row r="53" spans="1:63">
      <c r="B53" t="s">
        <v>149</v>
      </c>
      <c r="E53" s="4" t="str">
        <f t="shared" si="159"/>
        <v/>
      </c>
      <c r="F53" s="19"/>
      <c r="G53" s="36"/>
      <c r="H53" s="37"/>
      <c r="I53" s="37"/>
      <c r="J53" s="38"/>
      <c r="K53" s="19"/>
      <c r="L53" s="39"/>
      <c r="M53" s="19"/>
      <c r="N53" t="str">
        <f t="shared" si="38"/>
        <v/>
      </c>
      <c r="O53" t="str">
        <f t="shared" si="39"/>
        <v/>
      </c>
      <c r="P53" t="str">
        <f t="shared" si="92"/>
        <v/>
      </c>
      <c r="Q53" t="str">
        <f t="shared" si="40"/>
        <v/>
      </c>
      <c r="R53" s="10" t="str">
        <f t="shared" si="160"/>
        <v/>
      </c>
      <c r="S53" s="10" t="str">
        <f t="shared" si="161"/>
        <v/>
      </c>
      <c r="T53" s="10" t="str">
        <f t="shared" si="162"/>
        <v/>
      </c>
      <c r="U53" s="10" t="str">
        <f t="shared" si="163"/>
        <v/>
      </c>
      <c r="V53" s="10" t="str">
        <f t="shared" si="164"/>
        <v/>
      </c>
      <c r="W53" s="10" t="str">
        <f t="shared" si="165"/>
        <v/>
      </c>
      <c r="X53" s="10" t="str">
        <f t="shared" si="166"/>
        <v/>
      </c>
      <c r="Y53" s="10" t="str">
        <f t="shared" si="167"/>
        <v/>
      </c>
      <c r="Z53" s="10" t="str">
        <f t="shared" si="168"/>
        <v/>
      </c>
      <c r="AA53" s="10" t="str">
        <f t="shared" si="169"/>
        <v/>
      </c>
      <c r="AB53" s="8" t="str">
        <f t="shared" si="170"/>
        <v/>
      </c>
      <c r="AC53" s="15" t="str">
        <f t="shared" si="171"/>
        <v/>
      </c>
      <c r="AD53" s="15" t="str">
        <f t="shared" si="172"/>
        <v/>
      </c>
      <c r="AE53" s="15" t="str">
        <f t="shared" si="173"/>
        <v/>
      </c>
      <c r="AF53" s="15" t="str">
        <f t="shared" si="174"/>
        <v/>
      </c>
      <c r="AG53" s="15" t="str">
        <f t="shared" si="175"/>
        <v/>
      </c>
      <c r="AH53" s="15" t="str">
        <f t="shared" si="176"/>
        <v/>
      </c>
      <c r="AI53" s="15" t="str">
        <f t="shared" si="177"/>
        <v/>
      </c>
      <c r="AJ53" s="15" t="str">
        <f t="shared" si="178"/>
        <v/>
      </c>
      <c r="AK53" s="15" t="str">
        <f t="shared" si="179"/>
        <v/>
      </c>
      <c r="AL53" s="15" t="str">
        <f t="shared" si="180"/>
        <v/>
      </c>
      <c r="AM53" s="15" t="str">
        <f t="shared" si="181"/>
        <v/>
      </c>
      <c r="AN53" t="str">
        <f t="shared" si="182"/>
        <v/>
      </c>
      <c r="AO53" s="10" t="str">
        <f t="shared" si="183"/>
        <v/>
      </c>
      <c r="AP53" s="10" t="str">
        <f t="shared" si="184"/>
        <v/>
      </c>
      <c r="AQ53" t="str">
        <f t="shared" si="185"/>
        <v/>
      </c>
      <c r="AR53" t="str">
        <f t="shared" si="186"/>
        <v/>
      </c>
      <c r="AS53" t="str">
        <f t="shared" si="187"/>
        <v/>
      </c>
      <c r="AT53" t="str">
        <f t="shared" si="41"/>
        <v/>
      </c>
      <c r="AU53" t="str">
        <f t="shared" si="42"/>
        <v/>
      </c>
      <c r="AV53" t="str">
        <f t="shared" si="188"/>
        <v/>
      </c>
      <c r="AW53" t="str">
        <f t="shared" si="189"/>
        <v/>
      </c>
      <c r="AX53" t="str">
        <f t="shared" si="43"/>
        <v/>
      </c>
      <c r="AY53" t="str">
        <f t="shared" si="54"/>
        <v/>
      </c>
      <c r="BA53" s="7" t="s">
        <v>160</v>
      </c>
      <c r="BB53" s="19"/>
      <c r="BC53" s="19"/>
      <c r="BD53" s="19">
        <v>194181</v>
      </c>
      <c r="BE53" s="19"/>
      <c r="BF53" s="19"/>
      <c r="BG53" s="19"/>
      <c r="BH53" s="19"/>
      <c r="BI53" s="19"/>
      <c r="BJ53" s="19"/>
      <c r="BK53" s="19"/>
    </row>
    <row r="54" spans="1:63">
      <c r="B54" t="s">
        <v>145</v>
      </c>
      <c r="C54" s="5">
        <v>0</v>
      </c>
      <c r="E54" s="4" t="str">
        <f t="shared" si="159"/>
        <v/>
      </c>
      <c r="F54" s="19"/>
      <c r="G54" s="36"/>
      <c r="H54" s="37"/>
      <c r="I54" s="37"/>
      <c r="J54" s="38"/>
      <c r="K54" s="19"/>
      <c r="L54" s="39"/>
      <c r="M54" s="19"/>
      <c r="N54" t="str">
        <f t="shared" si="38"/>
        <v/>
      </c>
      <c r="O54" t="str">
        <f t="shared" si="39"/>
        <v/>
      </c>
      <c r="P54" t="str">
        <f t="shared" si="92"/>
        <v/>
      </c>
      <c r="Q54" t="str">
        <f t="shared" si="40"/>
        <v/>
      </c>
      <c r="R54" s="10" t="str">
        <f t="shared" si="160"/>
        <v/>
      </c>
      <c r="S54" s="10" t="str">
        <f t="shared" si="161"/>
        <v/>
      </c>
      <c r="T54" s="10" t="str">
        <f t="shared" si="162"/>
        <v/>
      </c>
      <c r="U54" s="10" t="str">
        <f t="shared" si="163"/>
        <v/>
      </c>
      <c r="V54" s="10" t="str">
        <f t="shared" si="164"/>
        <v/>
      </c>
      <c r="W54" s="10" t="str">
        <f t="shared" si="165"/>
        <v/>
      </c>
      <c r="X54" s="10" t="str">
        <f t="shared" si="166"/>
        <v/>
      </c>
      <c r="Y54" s="10" t="str">
        <f t="shared" si="167"/>
        <v/>
      </c>
      <c r="Z54" s="10" t="str">
        <f t="shared" si="168"/>
        <v/>
      </c>
      <c r="AA54" s="10" t="str">
        <f t="shared" si="169"/>
        <v/>
      </c>
      <c r="AB54" s="8" t="str">
        <f t="shared" si="170"/>
        <v/>
      </c>
      <c r="AC54" s="15" t="str">
        <f t="shared" si="171"/>
        <v/>
      </c>
      <c r="AD54" s="15" t="str">
        <f t="shared" si="172"/>
        <v/>
      </c>
      <c r="AE54" s="15" t="str">
        <f t="shared" si="173"/>
        <v/>
      </c>
      <c r="AF54" s="15" t="str">
        <f t="shared" si="174"/>
        <v/>
      </c>
      <c r="AG54" s="15" t="str">
        <f t="shared" si="175"/>
        <v/>
      </c>
      <c r="AH54" s="15" t="str">
        <f t="shared" si="176"/>
        <v/>
      </c>
      <c r="AI54" s="15" t="str">
        <f t="shared" si="177"/>
        <v/>
      </c>
      <c r="AJ54" s="15" t="str">
        <f t="shared" si="178"/>
        <v/>
      </c>
      <c r="AK54" s="15" t="str">
        <f t="shared" si="179"/>
        <v/>
      </c>
      <c r="AL54" s="15" t="str">
        <f t="shared" si="180"/>
        <v/>
      </c>
      <c r="AM54" s="15" t="str">
        <f t="shared" si="181"/>
        <v/>
      </c>
      <c r="AN54" t="str">
        <f t="shared" si="182"/>
        <v/>
      </c>
      <c r="AO54" s="10" t="str">
        <f t="shared" si="183"/>
        <v/>
      </c>
      <c r="AP54" s="10" t="str">
        <f t="shared" si="184"/>
        <v/>
      </c>
      <c r="AQ54" t="str">
        <f t="shared" si="185"/>
        <v/>
      </c>
      <c r="AR54" t="str">
        <f t="shared" si="186"/>
        <v/>
      </c>
      <c r="AS54" t="str">
        <f t="shared" si="187"/>
        <v/>
      </c>
      <c r="AT54" t="str">
        <f t="shared" si="41"/>
        <v/>
      </c>
      <c r="AU54" t="str">
        <f t="shared" si="42"/>
        <v/>
      </c>
      <c r="AV54" t="str">
        <f t="shared" si="188"/>
        <v/>
      </c>
      <c r="AW54" t="str">
        <f t="shared" si="189"/>
        <v/>
      </c>
      <c r="AX54" t="str">
        <f t="shared" si="43"/>
        <v/>
      </c>
      <c r="AY54" t="str">
        <f t="shared" si="54"/>
        <v/>
      </c>
      <c r="BA54" s="7" t="s">
        <v>161</v>
      </c>
      <c r="BB54" s="19"/>
      <c r="BC54" s="19"/>
      <c r="BD54" s="19">
        <v>78216</v>
      </c>
      <c r="BE54" s="19"/>
      <c r="BF54" s="19"/>
      <c r="BG54" s="19"/>
      <c r="BH54" s="19"/>
      <c r="BI54" s="19"/>
      <c r="BJ54" s="19"/>
      <c r="BK54" s="19"/>
    </row>
    <row r="55" spans="1:63">
      <c r="B55" t="s">
        <v>203</v>
      </c>
      <c r="C55" s="29">
        <f ca="1">-(SUMIF(G:G,"&lt;&gt;7,1",AM:AM)+SUMIFS(O:O,M:M,"",G:G,7.1)*LOOKUP(100,BO:BO,CM:CM))/LOOKUP(7.1,BO:BO,CM:CM)</f>
        <v>-7.8989472123504971E-18</v>
      </c>
      <c r="E55" s="4" t="str">
        <f t="shared" si="159"/>
        <v/>
      </c>
      <c r="F55" s="19"/>
      <c r="G55" s="36"/>
      <c r="H55" s="37"/>
      <c r="I55" s="37"/>
      <c r="J55" s="38"/>
      <c r="K55" s="19"/>
      <c r="L55" s="39"/>
      <c r="M55" s="19"/>
      <c r="N55" t="str">
        <f t="shared" si="38"/>
        <v/>
      </c>
      <c r="O55" t="str">
        <f t="shared" si="39"/>
        <v/>
      </c>
      <c r="P55" t="str">
        <f t="shared" si="92"/>
        <v/>
      </c>
      <c r="Q55" t="str">
        <f t="shared" si="40"/>
        <v/>
      </c>
      <c r="R55" s="10" t="str">
        <f t="shared" si="160"/>
        <v/>
      </c>
      <c r="S55" s="10" t="str">
        <f t="shared" si="161"/>
        <v/>
      </c>
      <c r="T55" s="10" t="str">
        <f t="shared" si="162"/>
        <v/>
      </c>
      <c r="U55" s="10" t="str">
        <f t="shared" si="163"/>
        <v/>
      </c>
      <c r="V55" s="10" t="str">
        <f t="shared" si="164"/>
        <v/>
      </c>
      <c r="W55" s="10" t="str">
        <f t="shared" si="165"/>
        <v/>
      </c>
      <c r="X55" s="10" t="str">
        <f t="shared" si="166"/>
        <v/>
      </c>
      <c r="Y55" s="10" t="str">
        <f t="shared" si="167"/>
        <v/>
      </c>
      <c r="Z55" s="10" t="str">
        <f t="shared" si="168"/>
        <v/>
      </c>
      <c r="AA55" s="10" t="str">
        <f t="shared" si="169"/>
        <v/>
      </c>
      <c r="AB55" s="8" t="str">
        <f t="shared" si="170"/>
        <v/>
      </c>
      <c r="AC55" s="15" t="str">
        <f t="shared" si="171"/>
        <v/>
      </c>
      <c r="AD55" s="15" t="str">
        <f t="shared" si="172"/>
        <v/>
      </c>
      <c r="AE55" s="15" t="str">
        <f t="shared" si="173"/>
        <v/>
      </c>
      <c r="AF55" s="15" t="str">
        <f t="shared" si="174"/>
        <v/>
      </c>
      <c r="AG55" s="15" t="str">
        <f t="shared" si="175"/>
        <v/>
      </c>
      <c r="AH55" s="15" t="str">
        <f t="shared" si="176"/>
        <v/>
      </c>
      <c r="AI55" s="15" t="str">
        <f t="shared" si="177"/>
        <v/>
      </c>
      <c r="AJ55" s="15" t="str">
        <f t="shared" si="178"/>
        <v/>
      </c>
      <c r="AK55" s="15" t="str">
        <f t="shared" si="179"/>
        <v/>
      </c>
      <c r="AL55" s="15" t="str">
        <f t="shared" si="180"/>
        <v/>
      </c>
      <c r="AM55" s="15" t="str">
        <f t="shared" si="181"/>
        <v/>
      </c>
      <c r="AN55" t="str">
        <f t="shared" si="182"/>
        <v/>
      </c>
      <c r="AO55" s="10" t="str">
        <f t="shared" si="183"/>
        <v/>
      </c>
      <c r="AP55" s="10" t="str">
        <f t="shared" si="184"/>
        <v/>
      </c>
      <c r="AQ55" t="str">
        <f t="shared" si="185"/>
        <v/>
      </c>
      <c r="AR55" t="str">
        <f t="shared" si="186"/>
        <v/>
      </c>
      <c r="AS55" t="str">
        <f t="shared" si="187"/>
        <v/>
      </c>
      <c r="AT55" t="str">
        <f t="shared" si="41"/>
        <v/>
      </c>
      <c r="AU55" t="str">
        <f t="shared" si="42"/>
        <v/>
      </c>
      <c r="AV55" t="str">
        <f t="shared" si="188"/>
        <v/>
      </c>
      <c r="AW55" t="str">
        <f t="shared" si="189"/>
        <v/>
      </c>
      <c r="AX55" t="str">
        <f t="shared" si="43"/>
        <v/>
      </c>
      <c r="AY55" t="str">
        <f t="shared" si="54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204</v>
      </c>
      <c r="C56" s="29">
        <f ca="1">-(SUMIF(G:G,"&lt;&gt;7,4",AM:AM)+SUMIFS(O:O,M:M,"",G:G,7.4)*LOOKUP(100,BO:BO,CM:CM))/LOOKUP(7.4,BO:BO,CM:CM)</f>
        <v>4.3555555555555556E-2</v>
      </c>
      <c r="E56" s="4" t="str">
        <f t="shared" si="159"/>
        <v/>
      </c>
      <c r="F56" s="19"/>
      <c r="G56" s="36"/>
      <c r="H56" s="37"/>
      <c r="I56" s="37"/>
      <c r="J56" s="38"/>
      <c r="K56" s="19"/>
      <c r="L56" s="39"/>
      <c r="M56" s="19"/>
      <c r="N56" t="str">
        <f t="shared" si="38"/>
        <v/>
      </c>
      <c r="O56" t="str">
        <f t="shared" si="39"/>
        <v/>
      </c>
      <c r="P56" t="str">
        <f t="shared" si="92"/>
        <v/>
      </c>
      <c r="Q56" t="str">
        <f t="shared" si="40"/>
        <v/>
      </c>
      <c r="R56" s="10" t="str">
        <f t="shared" si="160"/>
        <v/>
      </c>
      <c r="S56" s="10" t="str">
        <f t="shared" si="161"/>
        <v/>
      </c>
      <c r="T56" s="10" t="str">
        <f t="shared" si="162"/>
        <v/>
      </c>
      <c r="U56" s="10" t="str">
        <f t="shared" si="163"/>
        <v/>
      </c>
      <c r="V56" s="10" t="str">
        <f t="shared" si="164"/>
        <v/>
      </c>
      <c r="W56" s="10" t="str">
        <f t="shared" si="165"/>
        <v/>
      </c>
      <c r="X56" s="10" t="str">
        <f t="shared" si="166"/>
        <v/>
      </c>
      <c r="Y56" s="10" t="str">
        <f t="shared" si="167"/>
        <v/>
      </c>
      <c r="Z56" s="10" t="str">
        <f t="shared" si="168"/>
        <v/>
      </c>
      <c r="AA56" s="10" t="str">
        <f t="shared" si="169"/>
        <v/>
      </c>
      <c r="AB56" s="8" t="str">
        <f t="shared" si="170"/>
        <v/>
      </c>
      <c r="AC56" s="15" t="str">
        <f t="shared" si="171"/>
        <v/>
      </c>
      <c r="AD56" s="15" t="str">
        <f t="shared" si="172"/>
        <v/>
      </c>
      <c r="AE56" s="15" t="str">
        <f t="shared" si="173"/>
        <v/>
      </c>
      <c r="AF56" s="15" t="str">
        <f t="shared" si="174"/>
        <v/>
      </c>
      <c r="AG56" s="15" t="str">
        <f t="shared" si="175"/>
        <v/>
      </c>
      <c r="AH56" s="15" t="str">
        <f t="shared" si="176"/>
        <v/>
      </c>
      <c r="AI56" s="15" t="str">
        <f t="shared" si="177"/>
        <v/>
      </c>
      <c r="AJ56" s="15" t="str">
        <f t="shared" si="178"/>
        <v/>
      </c>
      <c r="AK56" s="15" t="str">
        <f t="shared" si="179"/>
        <v/>
      </c>
      <c r="AL56" s="15" t="str">
        <f t="shared" si="180"/>
        <v/>
      </c>
      <c r="AM56" s="15" t="str">
        <f t="shared" si="181"/>
        <v/>
      </c>
      <c r="AN56" t="str">
        <f t="shared" si="182"/>
        <v/>
      </c>
      <c r="AO56" s="10" t="str">
        <f t="shared" si="183"/>
        <v/>
      </c>
      <c r="AP56" s="10" t="str">
        <f t="shared" si="184"/>
        <v/>
      </c>
      <c r="AQ56" t="str">
        <f t="shared" si="185"/>
        <v/>
      </c>
      <c r="AR56" t="str">
        <f t="shared" si="186"/>
        <v/>
      </c>
      <c r="AS56" t="str">
        <f t="shared" si="187"/>
        <v/>
      </c>
      <c r="AT56" t="str">
        <f t="shared" si="41"/>
        <v/>
      </c>
      <c r="AU56" t="str">
        <f t="shared" si="42"/>
        <v/>
      </c>
      <c r="AV56" t="str">
        <f t="shared" si="188"/>
        <v/>
      </c>
      <c r="AW56" t="str">
        <f t="shared" si="189"/>
        <v/>
      </c>
      <c r="AX56" t="str">
        <f t="shared" si="43"/>
        <v/>
      </c>
      <c r="AY56" t="str">
        <f t="shared" si="54"/>
        <v/>
      </c>
    </row>
    <row r="57" spans="1:63">
      <c r="B57" t="s">
        <v>144</v>
      </c>
      <c r="C57" s="28">
        <f ca="1">-(SUMIF(G:G,"&lt;&gt;3,4",AF:AF))/LOOKUP(3.4,BO:BO,CF:CF)*(1+$C$54)</f>
        <v>8.9045429072605217E-5</v>
      </c>
      <c r="E57" s="4" t="str">
        <f t="shared" si="159"/>
        <v/>
      </c>
      <c r="F57" s="19" t="s">
        <v>181</v>
      </c>
      <c r="G57" s="36"/>
      <c r="H57" s="37"/>
      <c r="I57" s="37"/>
      <c r="J57" s="38"/>
      <c r="K57" s="19"/>
      <c r="L57" s="39"/>
      <c r="M57" s="19"/>
      <c r="N57" t="str">
        <f t="shared" si="38"/>
        <v/>
      </c>
      <c r="O57" t="str">
        <f t="shared" si="39"/>
        <v/>
      </c>
      <c r="P57" t="str">
        <f t="shared" si="92"/>
        <v/>
      </c>
      <c r="Q57" t="str">
        <f t="shared" si="40"/>
        <v/>
      </c>
      <c r="R57" s="10" t="str">
        <f t="shared" si="160"/>
        <v/>
      </c>
      <c r="S57" s="10" t="str">
        <f t="shared" si="161"/>
        <v/>
      </c>
      <c r="T57" s="10" t="str">
        <f t="shared" si="162"/>
        <v/>
      </c>
      <c r="U57" s="10" t="str">
        <f t="shared" si="163"/>
        <v/>
      </c>
      <c r="V57" s="10" t="str">
        <f t="shared" si="164"/>
        <v/>
      </c>
      <c r="W57" s="10" t="str">
        <f t="shared" si="165"/>
        <v/>
      </c>
      <c r="X57" s="10" t="str">
        <f t="shared" si="166"/>
        <v/>
      </c>
      <c r="Y57" s="10" t="str">
        <f t="shared" si="167"/>
        <v/>
      </c>
      <c r="Z57" s="10" t="str">
        <f t="shared" si="168"/>
        <v/>
      </c>
      <c r="AA57" s="10" t="str">
        <f t="shared" si="169"/>
        <v/>
      </c>
      <c r="AB57" s="8" t="str">
        <f t="shared" si="170"/>
        <v/>
      </c>
      <c r="AC57" s="15" t="str">
        <f t="shared" si="171"/>
        <v/>
      </c>
      <c r="AD57" s="15" t="str">
        <f t="shared" si="172"/>
        <v/>
      </c>
      <c r="AE57" s="15" t="str">
        <f t="shared" si="173"/>
        <v/>
      </c>
      <c r="AF57" s="15" t="str">
        <f t="shared" si="174"/>
        <v/>
      </c>
      <c r="AG57" s="15" t="str">
        <f t="shared" si="175"/>
        <v/>
      </c>
      <c r="AH57" s="15" t="str">
        <f t="shared" si="176"/>
        <v/>
      </c>
      <c r="AI57" s="15" t="str">
        <f t="shared" si="177"/>
        <v/>
      </c>
      <c r="AJ57" s="15" t="str">
        <f t="shared" si="178"/>
        <v/>
      </c>
      <c r="AK57" s="15" t="str">
        <f t="shared" si="179"/>
        <v/>
      </c>
      <c r="AL57" s="15" t="str">
        <f t="shared" si="180"/>
        <v/>
      </c>
      <c r="AM57" s="15" t="str">
        <f t="shared" si="181"/>
        <v/>
      </c>
      <c r="AN57" t="str">
        <f t="shared" si="182"/>
        <v/>
      </c>
      <c r="AO57" s="10" t="str">
        <f t="shared" si="183"/>
        <v/>
      </c>
      <c r="AP57" s="10" t="str">
        <f t="shared" si="184"/>
        <v/>
      </c>
      <c r="AQ57" t="str">
        <f t="shared" si="185"/>
        <v/>
      </c>
      <c r="AR57" t="str">
        <f t="shared" si="186"/>
        <v/>
      </c>
      <c r="AS57" t="str">
        <f t="shared" si="187"/>
        <v/>
      </c>
      <c r="AT57" t="str">
        <f t="shared" si="41"/>
        <v/>
      </c>
      <c r="AU57" t="str">
        <f t="shared" si="42"/>
        <v/>
      </c>
      <c r="AV57" t="str">
        <f t="shared" si="188"/>
        <v/>
      </c>
      <c r="AW57" t="str">
        <f t="shared" si="189"/>
        <v/>
      </c>
      <c r="AX57" t="str">
        <f t="shared" si="43"/>
        <v/>
      </c>
      <c r="AY57" t="str">
        <f t="shared" si="54"/>
        <v/>
      </c>
      <c r="BA57" t="s">
        <v>174</v>
      </c>
    </row>
    <row r="58" spans="1:63">
      <c r="A58" s="1"/>
      <c r="B58" t="s">
        <v>146</v>
      </c>
      <c r="C58" s="28">
        <f ca="1">-(SUMIF(G:G,"&lt;&gt;3,1",AC:AC))/LOOKUP(3.1,BO:BO,CC:CC)*(1+$C$54)</f>
        <v>1.6900918752643585E-5</v>
      </c>
      <c r="D58" s="1"/>
      <c r="E58" s="4">
        <f t="shared" ca="1" si="159"/>
        <v>1.6200000000000003</v>
      </c>
      <c r="F58" s="19" t="s">
        <v>31</v>
      </c>
      <c r="G58" s="36">
        <v>0</v>
      </c>
      <c r="H58" s="37">
        <v>0.2</v>
      </c>
      <c r="I58" s="37"/>
      <c r="J58" s="38">
        <v>1</v>
      </c>
      <c r="K58" s="19">
        <v>4</v>
      </c>
      <c r="L58" s="39"/>
      <c r="M58" s="19"/>
      <c r="N58">
        <f t="shared" si="38"/>
        <v>1.8</v>
      </c>
      <c r="O58">
        <f t="shared" si="39"/>
        <v>1</v>
      </c>
      <c r="P58">
        <f t="shared" si="92"/>
        <v>1</v>
      </c>
      <c r="Q58">
        <f t="shared" si="40"/>
        <v>1</v>
      </c>
      <c r="R58" s="10">
        <f t="shared" ca="1" si="160"/>
        <v>-2.0666666666666669</v>
      </c>
      <c r="S58" s="10">
        <f t="shared" ca="1" si="161"/>
        <v>3.4425000000000011E-2</v>
      </c>
      <c r="T58" s="10">
        <f t="shared" ca="1" si="162"/>
        <v>0</v>
      </c>
      <c r="U58" s="10">
        <f t="shared" ca="1" si="163"/>
        <v>0</v>
      </c>
      <c r="V58" s="10">
        <f t="shared" ca="1" si="164"/>
        <v>0</v>
      </c>
      <c r="W58" s="10">
        <f t="shared" ca="1" si="165"/>
        <v>0</v>
      </c>
      <c r="X58" s="10">
        <f t="shared" ca="1" si="166"/>
        <v>0</v>
      </c>
      <c r="Y58" s="10">
        <f t="shared" ca="1" si="167"/>
        <v>0</v>
      </c>
      <c r="Z58" s="10">
        <f t="shared" ca="1" si="168"/>
        <v>0</v>
      </c>
      <c r="AA58" s="10">
        <f t="shared" ca="1" si="169"/>
        <v>0</v>
      </c>
      <c r="AB58" s="8">
        <f t="shared" ca="1" si="170"/>
        <v>0</v>
      </c>
      <c r="AC58" s="15">
        <f t="shared" ca="1" si="171"/>
        <v>0</v>
      </c>
      <c r="AD58" s="15">
        <f t="shared" ca="1" si="172"/>
        <v>0</v>
      </c>
      <c r="AE58" s="15">
        <f t="shared" ca="1" si="173"/>
        <v>-6.8850000000000016E-7</v>
      </c>
      <c r="AF58" s="15">
        <f t="shared" ca="1" si="174"/>
        <v>6.8850000000000016E-7</v>
      </c>
      <c r="AG58" s="15">
        <f t="shared" ca="1" si="175"/>
        <v>0</v>
      </c>
      <c r="AH58" s="15">
        <f t="shared" ca="1" si="176"/>
        <v>-1.0817575525E-5</v>
      </c>
      <c r="AI58" s="15">
        <f t="shared" ca="1" si="177"/>
        <v>-3.5215918463259999E-3</v>
      </c>
      <c r="AJ58" s="15">
        <f t="shared" ca="1" si="178"/>
        <v>-2.0807576966E-5</v>
      </c>
      <c r="AK58" s="15">
        <f t="shared" ca="1" si="179"/>
        <v>3.0298531298469998E-3</v>
      </c>
      <c r="AL58" s="15">
        <f t="shared" ca="1" si="180"/>
        <v>7.8028413620000008E-6</v>
      </c>
      <c r="AM58" s="15">
        <f t="shared" ca="1" si="181"/>
        <v>2.2876512175999999E-5</v>
      </c>
      <c r="AN58">
        <f t="shared" ca="1" si="182"/>
        <v>0</v>
      </c>
      <c r="AO58" s="10">
        <f t="shared" ca="1" si="183"/>
        <v>1.8</v>
      </c>
      <c r="AP58" s="10">
        <f t="shared" ca="1" si="184"/>
        <v>2.7</v>
      </c>
      <c r="AQ58">
        <f t="shared" ca="1" si="185"/>
        <v>8.1000000000000014</v>
      </c>
      <c r="AR58">
        <f t="shared" ca="1" si="186"/>
        <v>1.6200000000000003</v>
      </c>
      <c r="AS58">
        <f t="shared" ca="1" si="187"/>
        <v>1.6200000000000003</v>
      </c>
      <c r="AT58">
        <f t="shared" si="41"/>
        <v>0</v>
      </c>
      <c r="AU58">
        <f t="shared" si="42"/>
        <v>1</v>
      </c>
      <c r="AV58">
        <f t="shared" si="188"/>
        <v>0</v>
      </c>
      <c r="AW58" t="str">
        <f t="shared" si="189"/>
        <v/>
      </c>
      <c r="AX58" t="str">
        <f t="shared" si="43"/>
        <v/>
      </c>
      <c r="AY58">
        <f t="shared" ca="1" si="54"/>
        <v>1.6200000000000003</v>
      </c>
      <c r="BA58" t="s">
        <v>59</v>
      </c>
      <c r="BB58" s="19">
        <v>1</v>
      </c>
      <c r="BC58" s="19">
        <v>1</v>
      </c>
      <c r="BD58" s="19">
        <v>1</v>
      </c>
      <c r="BE58" s="19">
        <v>1</v>
      </c>
      <c r="BF58" s="19"/>
      <c r="BG58" s="19"/>
      <c r="BH58" s="19"/>
      <c r="BI58" s="19"/>
      <c r="BJ58" s="19"/>
      <c r="BK58" s="19"/>
    </row>
    <row r="59" spans="1:63">
      <c r="B59" t="s">
        <v>147</v>
      </c>
      <c r="C59" s="28">
        <f ca="1">-(SUMIF(G:G,"&lt;&gt;3,2",AD:AD))/LOOKUP(3.2,BO:BO,CD:CD)*(1+$C$54)</f>
        <v>4.8582729342984841E-5</v>
      </c>
      <c r="E59" s="4" t="str">
        <f t="shared" si="159"/>
        <v/>
      </c>
      <c r="F59" s="19"/>
      <c r="G59" s="36"/>
      <c r="H59" s="37"/>
      <c r="I59" s="37"/>
      <c r="J59" s="38"/>
      <c r="K59" s="19"/>
      <c r="L59" s="39"/>
      <c r="M59" s="19"/>
      <c r="N59" t="str">
        <f t="shared" si="38"/>
        <v/>
      </c>
      <c r="O59" t="str">
        <f t="shared" si="39"/>
        <v/>
      </c>
      <c r="P59" t="str">
        <f t="shared" si="92"/>
        <v/>
      </c>
      <c r="Q59" t="str">
        <f t="shared" si="40"/>
        <v/>
      </c>
      <c r="R59" s="10" t="str">
        <f t="shared" si="160"/>
        <v/>
      </c>
      <c r="S59" s="10" t="str">
        <f t="shared" si="161"/>
        <v/>
      </c>
      <c r="T59" s="10" t="str">
        <f t="shared" si="162"/>
        <v/>
      </c>
      <c r="U59" s="10" t="str">
        <f t="shared" si="163"/>
        <v/>
      </c>
      <c r="V59" s="10" t="str">
        <f t="shared" si="164"/>
        <v/>
      </c>
      <c r="W59" s="10" t="str">
        <f t="shared" si="165"/>
        <v/>
      </c>
      <c r="X59" s="10" t="str">
        <f t="shared" si="166"/>
        <v/>
      </c>
      <c r="Y59" s="10" t="str">
        <f t="shared" si="167"/>
        <v/>
      </c>
      <c r="Z59" s="10" t="str">
        <f t="shared" si="168"/>
        <v/>
      </c>
      <c r="AA59" s="10" t="str">
        <f t="shared" si="169"/>
        <v/>
      </c>
      <c r="AB59" s="8" t="str">
        <f t="shared" si="170"/>
        <v/>
      </c>
      <c r="AC59" s="15" t="str">
        <f t="shared" si="171"/>
        <v/>
      </c>
      <c r="AD59" s="15" t="str">
        <f t="shared" si="172"/>
        <v/>
      </c>
      <c r="AE59" s="15" t="str">
        <f t="shared" si="173"/>
        <v/>
      </c>
      <c r="AF59" s="15" t="str">
        <f t="shared" si="174"/>
        <v/>
      </c>
      <c r="AG59" s="15" t="str">
        <f t="shared" si="175"/>
        <v/>
      </c>
      <c r="AH59" s="15" t="str">
        <f t="shared" si="176"/>
        <v/>
      </c>
      <c r="AI59" s="15" t="str">
        <f t="shared" si="177"/>
        <v/>
      </c>
      <c r="AJ59" s="15" t="str">
        <f t="shared" si="178"/>
        <v/>
      </c>
      <c r="AK59" s="15" t="str">
        <f t="shared" si="179"/>
        <v/>
      </c>
      <c r="AL59" s="15" t="str">
        <f t="shared" si="180"/>
        <v/>
      </c>
      <c r="AM59" s="15" t="str">
        <f t="shared" si="181"/>
        <v/>
      </c>
      <c r="AN59" t="str">
        <f t="shared" si="182"/>
        <v/>
      </c>
      <c r="AO59" s="10" t="str">
        <f t="shared" si="183"/>
        <v/>
      </c>
      <c r="AP59" s="10" t="str">
        <f t="shared" si="184"/>
        <v/>
      </c>
      <c r="AQ59" t="str">
        <f t="shared" si="185"/>
        <v/>
      </c>
      <c r="AR59" t="str">
        <f t="shared" si="186"/>
        <v/>
      </c>
      <c r="AS59" t="str">
        <f t="shared" si="187"/>
        <v/>
      </c>
      <c r="AT59" t="str">
        <f t="shared" si="41"/>
        <v/>
      </c>
      <c r="AU59" t="str">
        <f t="shared" si="42"/>
        <v/>
      </c>
      <c r="AV59" t="str">
        <f t="shared" si="188"/>
        <v/>
      </c>
      <c r="AW59" t="str">
        <f t="shared" si="189"/>
        <v/>
      </c>
      <c r="AX59" t="str">
        <f t="shared" si="43"/>
        <v/>
      </c>
      <c r="AY59" t="str">
        <f t="shared" si="54"/>
        <v/>
      </c>
      <c r="BA59" t="s">
        <v>60</v>
      </c>
      <c r="BB59" s="19">
        <v>1</v>
      </c>
      <c r="BC59" s="19"/>
      <c r="BD59" s="19">
        <v>1</v>
      </c>
      <c r="BE59" s="19">
        <v>1</v>
      </c>
      <c r="BF59" s="19"/>
      <c r="BG59" s="19"/>
      <c r="BH59" s="19"/>
      <c r="BI59" s="19"/>
      <c r="BJ59" s="19"/>
      <c r="BK59" s="19"/>
    </row>
    <row r="60" spans="1:63">
      <c r="B60" t="s">
        <v>148</v>
      </c>
      <c r="C60" s="28">
        <f ca="1">-(SUMIF(G:G,"&lt;&gt;3,3",AE:AE))/LOOKUP(3.3,BO:BO,CE:CE)*(1+$C$54)</f>
        <v>2.9735893041912576E-4</v>
      </c>
      <c r="E60" s="4">
        <f t="shared" ca="1" si="159"/>
        <v>4.3555555555555556E-2</v>
      </c>
      <c r="F60" s="19" t="s">
        <v>192</v>
      </c>
      <c r="G60" s="36">
        <v>7.4</v>
      </c>
      <c r="H60" s="37"/>
      <c r="I60" s="37"/>
      <c r="J60" s="38">
        <v>1</v>
      </c>
      <c r="K60" s="19">
        <v>4</v>
      </c>
      <c r="L60" s="41">
        <f ca="1">C56</f>
        <v>4.3555555555555556E-2</v>
      </c>
      <c r="M60" s="19"/>
      <c r="N60" t="str">
        <f t="shared" si="38"/>
        <v/>
      </c>
      <c r="O60" t="str">
        <f t="shared" si="39"/>
        <v/>
      </c>
      <c r="P60">
        <f t="shared" si="92"/>
        <v>1</v>
      </c>
      <c r="Q60">
        <f t="shared" si="40"/>
        <v>1</v>
      </c>
      <c r="R60" s="10">
        <f t="shared" ca="1" si="160"/>
        <v>-0.2722222222222222</v>
      </c>
      <c r="S60" s="10">
        <f t="shared" ca="1" si="161"/>
        <v>-3.7022222222222217E-5</v>
      </c>
      <c r="T60" s="10">
        <f t="shared" ca="1" si="162"/>
        <v>0</v>
      </c>
      <c r="U60" s="10">
        <f t="shared" ca="1" si="163"/>
        <v>0</v>
      </c>
      <c r="V60" s="10">
        <f t="shared" ca="1" si="164"/>
        <v>0</v>
      </c>
      <c r="W60" s="10">
        <f t="shared" ca="1" si="165"/>
        <v>0</v>
      </c>
      <c r="X60" s="10">
        <f t="shared" ca="1" si="166"/>
        <v>0</v>
      </c>
      <c r="Y60" s="10">
        <f t="shared" ca="1" si="167"/>
        <v>0</v>
      </c>
      <c r="Z60" s="10">
        <f t="shared" ca="1" si="168"/>
        <v>0</v>
      </c>
      <c r="AA60" s="10">
        <f t="shared" ca="1" si="169"/>
        <v>0</v>
      </c>
      <c r="AB60" s="8">
        <f t="shared" ca="1" si="170"/>
        <v>0</v>
      </c>
      <c r="AC60" s="15">
        <f t="shared" ca="1" si="171"/>
        <v>-9.2555555555555552E-9</v>
      </c>
      <c r="AD60" s="15">
        <f t="shared" ca="1" si="172"/>
        <v>-9.2555555555555552E-9</v>
      </c>
      <c r="AE60" s="15">
        <f t="shared" ca="1" si="173"/>
        <v>0</v>
      </c>
      <c r="AF60" s="15">
        <f t="shared" ca="1" si="174"/>
        <v>1.851111111111111E-8</v>
      </c>
      <c r="AG60" s="15">
        <f t="shared" ca="1" si="175"/>
        <v>0</v>
      </c>
      <c r="AH60" s="15">
        <f t="shared" ca="1" si="176"/>
        <v>0</v>
      </c>
      <c r="AI60" s="15">
        <f t="shared" ca="1" si="177"/>
        <v>0</v>
      </c>
      <c r="AJ60" s="15">
        <f t="shared" ca="1" si="178"/>
        <v>2.0391425426679998E-3</v>
      </c>
      <c r="AK60" s="15">
        <f t="shared" ca="1" si="179"/>
        <v>0</v>
      </c>
      <c r="AL60" s="15">
        <f t="shared" ca="1" si="180"/>
        <v>0</v>
      </c>
      <c r="AM60" s="15">
        <f t="shared" ca="1" si="181"/>
        <v>-2.241898193248E-3</v>
      </c>
      <c r="AN60">
        <f t="shared" ca="1" si="182"/>
        <v>1</v>
      </c>
      <c r="AO60" s="10">
        <f t="shared" ca="1" si="183"/>
        <v>0.5</v>
      </c>
      <c r="AP60" s="10">
        <f t="shared" ca="1" si="184"/>
        <v>0.75</v>
      </c>
      <c r="AQ60">
        <f t="shared" ca="1" si="185"/>
        <v>2.25</v>
      </c>
      <c r="AR60">
        <f t="shared" ca="1" si="186"/>
        <v>0.45</v>
      </c>
      <c r="AS60">
        <f t="shared" ca="1" si="187"/>
        <v>0.5</v>
      </c>
      <c r="AT60">
        <f t="shared" si="41"/>
        <v>7</v>
      </c>
      <c r="AU60">
        <f t="shared" si="42"/>
        <v>1</v>
      </c>
      <c r="AV60" t="str">
        <f t="shared" si="188"/>
        <v>OKS Agricultural Module</v>
      </c>
      <c r="AW60">
        <f t="shared" ca="1" si="189"/>
        <v>4</v>
      </c>
      <c r="AX60">
        <f t="shared" ca="1" si="43"/>
        <v>3</v>
      </c>
      <c r="AY60">
        <f t="shared" ca="1" si="54"/>
        <v>3.5</v>
      </c>
      <c r="BA60" t="s">
        <v>61</v>
      </c>
      <c r="BB60" s="19"/>
      <c r="BC60" s="19">
        <v>1</v>
      </c>
      <c r="BD60" s="19"/>
      <c r="BE60" s="19"/>
      <c r="BF60" s="19"/>
      <c r="BG60" s="19"/>
      <c r="BH60" s="19"/>
      <c r="BI60" s="19"/>
      <c r="BJ60" s="19"/>
      <c r="BK60" s="19"/>
    </row>
    <row r="61" spans="1:63">
      <c r="E61" s="4">
        <f t="shared" ca="1" si="159"/>
        <v>3.5</v>
      </c>
      <c r="F61" s="19" t="s">
        <v>193</v>
      </c>
      <c r="G61" s="36">
        <v>7.5</v>
      </c>
      <c r="H61" s="37" t="str">
        <f>IF(H60="","",H60)</f>
        <v/>
      </c>
      <c r="I61" s="37" t="str">
        <f>IF(I60="","",I60)</f>
        <v/>
      </c>
      <c r="J61" s="38">
        <v>1</v>
      </c>
      <c r="K61" s="19">
        <v>4</v>
      </c>
      <c r="L61" s="39"/>
      <c r="M61" s="19">
        <v>1</v>
      </c>
      <c r="N61" t="str">
        <f t="shared" si="38"/>
        <v/>
      </c>
      <c r="O61" t="str">
        <f t="shared" si="39"/>
        <v/>
      </c>
      <c r="P61">
        <f t="shared" si="92"/>
        <v>1</v>
      </c>
      <c r="Q61">
        <f t="shared" si="40"/>
        <v>0</v>
      </c>
      <c r="R61" s="10">
        <f t="shared" ca="1" si="160"/>
        <v>-43.75</v>
      </c>
      <c r="S61" s="10">
        <f t="shared" ca="1" si="161"/>
        <v>-2.9749999999999998E-3</v>
      </c>
      <c r="T61" s="10">
        <f t="shared" ca="1" si="162"/>
        <v>0</v>
      </c>
      <c r="U61" s="10">
        <f t="shared" ca="1" si="163"/>
        <v>0</v>
      </c>
      <c r="V61" s="10">
        <f t="shared" ca="1" si="164"/>
        <v>0</v>
      </c>
      <c r="W61" s="10">
        <f t="shared" ca="1" si="165"/>
        <v>0</v>
      </c>
      <c r="X61" s="10">
        <f t="shared" ca="1" si="166"/>
        <v>0</v>
      </c>
      <c r="Y61" s="10">
        <f t="shared" ca="1" si="167"/>
        <v>0</v>
      </c>
      <c r="Z61" s="10">
        <f t="shared" ca="1" si="168"/>
        <v>0</v>
      </c>
      <c r="AA61" s="10">
        <f t="shared" ca="1" si="169"/>
        <v>0</v>
      </c>
      <c r="AB61" s="8">
        <f t="shared" ca="1" si="170"/>
        <v>1.8930757168750001E-4</v>
      </c>
      <c r="AC61" s="15">
        <f t="shared" ca="1" si="171"/>
        <v>-7.4374999999999997E-7</v>
      </c>
      <c r="AD61" s="15">
        <f t="shared" ca="1" si="172"/>
        <v>-7.4374999999999997E-7</v>
      </c>
      <c r="AE61" s="15">
        <f t="shared" ca="1" si="173"/>
        <v>0</v>
      </c>
      <c r="AF61" s="15">
        <f t="shared" ca="1" si="174"/>
        <v>1.4874999999999999E-6</v>
      </c>
      <c r="AG61" s="15">
        <f t="shared" ca="1" si="175"/>
        <v>-1.3654972383500002E-4</v>
      </c>
      <c r="AH61" s="15">
        <f t="shared" ca="1" si="176"/>
        <v>0</v>
      </c>
      <c r="AI61" s="15">
        <f t="shared" ca="1" si="177"/>
        <v>6.1627857310704998E-2</v>
      </c>
      <c r="AJ61" s="15">
        <f t="shared" ca="1" si="178"/>
        <v>-3.6413259690499996E-4</v>
      </c>
      <c r="AK61" s="15">
        <f t="shared" ca="1" si="179"/>
        <v>-5.30224297723225E-2</v>
      </c>
      <c r="AL61" s="15">
        <f t="shared" ca="1" si="180"/>
        <v>0</v>
      </c>
      <c r="AM61" s="15">
        <f t="shared" ca="1" si="181"/>
        <v>4.0033896308E-4</v>
      </c>
      <c r="AN61">
        <f t="shared" ca="1" si="182"/>
        <v>1</v>
      </c>
      <c r="AO61" s="10">
        <f t="shared" ca="1" si="183"/>
        <v>0.5</v>
      </c>
      <c r="AP61" s="10">
        <f t="shared" ca="1" si="184"/>
        <v>0.75</v>
      </c>
      <c r="AQ61">
        <f t="shared" ca="1" si="185"/>
        <v>2.25</v>
      </c>
      <c r="AR61">
        <f t="shared" ca="1" si="186"/>
        <v>0.45</v>
      </c>
      <c r="AS61">
        <f t="shared" ca="1" si="187"/>
        <v>0.5</v>
      </c>
      <c r="AT61">
        <f t="shared" si="41"/>
        <v>7</v>
      </c>
      <c r="AU61">
        <f t="shared" si="42"/>
        <v>1</v>
      </c>
      <c r="AV61" t="str">
        <f t="shared" si="188"/>
        <v>OKS Agricultural Module</v>
      </c>
      <c r="AW61">
        <f t="shared" ca="1" si="189"/>
        <v>4</v>
      </c>
      <c r="AX61">
        <f t="shared" ca="1" si="43"/>
        <v>3</v>
      </c>
      <c r="AY61">
        <f t="shared" ca="1" si="54"/>
        <v>3.5</v>
      </c>
      <c r="BA61" t="s">
        <v>62</v>
      </c>
      <c r="BB61" s="19">
        <v>1</v>
      </c>
      <c r="BC61" s="19">
        <v>1</v>
      </c>
      <c r="BD61" s="19">
        <v>1</v>
      </c>
      <c r="BE61" s="19"/>
      <c r="BF61" s="19"/>
      <c r="BG61" s="19"/>
      <c r="BH61" s="19"/>
      <c r="BI61" s="19"/>
      <c r="BJ61" s="19"/>
      <c r="BK61" s="19"/>
    </row>
    <row r="62" spans="1:63">
      <c r="B62" t="s">
        <v>104</v>
      </c>
      <c r="C62" s="27">
        <f ca="1">$C$36/C72</f>
        <v>7232.1614077937656</v>
      </c>
      <c r="E62" s="4">
        <f t="shared" ca="1" si="159"/>
        <v>3.5</v>
      </c>
      <c r="F62" s="19" t="s">
        <v>206</v>
      </c>
      <c r="G62" s="36">
        <v>7.6</v>
      </c>
      <c r="H62" s="37" t="str">
        <f>IF(H61="","",H61)</f>
        <v/>
      </c>
      <c r="I62" s="37" t="str">
        <f>IF(I61="","",I61)</f>
        <v/>
      </c>
      <c r="J62" s="38">
        <v>0</v>
      </c>
      <c r="K62" s="19">
        <v>4</v>
      </c>
      <c r="L62" s="39"/>
      <c r="M62" s="19">
        <v>1</v>
      </c>
      <c r="N62" t="str">
        <f t="shared" si="38"/>
        <v/>
      </c>
      <c r="O62" t="str">
        <f t="shared" si="39"/>
        <v/>
      </c>
      <c r="P62">
        <f t="shared" si="92"/>
        <v>1</v>
      </c>
      <c r="Q62">
        <f t="shared" si="40"/>
        <v>0</v>
      </c>
      <c r="R62" s="10">
        <f t="shared" ca="1" si="160"/>
        <v>0</v>
      </c>
      <c r="S62" s="10">
        <f t="shared" ca="1" si="161"/>
        <v>0</v>
      </c>
      <c r="T62" s="10">
        <f t="shared" ca="1" si="162"/>
        <v>0</v>
      </c>
      <c r="U62" s="10">
        <f t="shared" ca="1" si="163"/>
        <v>0</v>
      </c>
      <c r="V62" s="10">
        <f t="shared" ca="1" si="164"/>
        <v>0</v>
      </c>
      <c r="W62" s="10">
        <f t="shared" ca="1" si="165"/>
        <v>0</v>
      </c>
      <c r="X62" s="10">
        <f t="shared" ca="1" si="166"/>
        <v>0</v>
      </c>
      <c r="Y62" s="10">
        <f t="shared" ca="1" si="167"/>
        <v>0</v>
      </c>
      <c r="Z62" s="10">
        <f t="shared" ca="1" si="168"/>
        <v>0</v>
      </c>
      <c r="AA62" s="10">
        <f t="shared" ca="1" si="169"/>
        <v>0</v>
      </c>
      <c r="AB62" s="8">
        <f t="shared" ca="1" si="170"/>
        <v>0</v>
      </c>
      <c r="AC62" s="15">
        <f t="shared" ca="1" si="171"/>
        <v>0</v>
      </c>
      <c r="AD62" s="15">
        <f t="shared" ca="1" si="172"/>
        <v>0</v>
      </c>
      <c r="AE62" s="15">
        <f t="shared" ca="1" si="173"/>
        <v>0</v>
      </c>
      <c r="AF62" s="15">
        <f t="shared" ca="1" si="174"/>
        <v>0</v>
      </c>
      <c r="AG62" s="15">
        <f t="shared" ca="1" si="175"/>
        <v>0</v>
      </c>
      <c r="AH62" s="15">
        <f t="shared" ca="1" si="176"/>
        <v>0</v>
      </c>
      <c r="AI62" s="15">
        <f t="shared" ca="1" si="177"/>
        <v>0</v>
      </c>
      <c r="AJ62" s="15">
        <f t="shared" ca="1" si="178"/>
        <v>0</v>
      </c>
      <c r="AK62" s="15">
        <f t="shared" ca="1" si="179"/>
        <v>0</v>
      </c>
      <c r="AL62" s="15">
        <f t="shared" ca="1" si="180"/>
        <v>0</v>
      </c>
      <c r="AM62" s="15">
        <f t="shared" ca="1" si="181"/>
        <v>0</v>
      </c>
      <c r="AN62">
        <f t="shared" ca="1" si="182"/>
        <v>1</v>
      </c>
      <c r="AO62" s="10">
        <f t="shared" ca="1" si="183"/>
        <v>0.5</v>
      </c>
      <c r="AP62" s="10">
        <f t="shared" ca="1" si="184"/>
        <v>0.75</v>
      </c>
      <c r="AQ62">
        <f t="shared" ca="1" si="185"/>
        <v>2.25</v>
      </c>
      <c r="AR62">
        <f t="shared" ca="1" si="186"/>
        <v>0.45</v>
      </c>
      <c r="AS62">
        <f t="shared" ca="1" si="187"/>
        <v>0.5</v>
      </c>
      <c r="AT62">
        <f t="shared" si="41"/>
        <v>7</v>
      </c>
      <c r="AU62">
        <f t="shared" si="42"/>
        <v>1</v>
      </c>
      <c r="AV62" t="str">
        <f t="shared" si="188"/>
        <v>OKS Agricultural Module</v>
      </c>
      <c r="AW62">
        <f t="shared" ca="1" si="189"/>
        <v>4</v>
      </c>
      <c r="AX62">
        <f t="shared" ca="1" si="43"/>
        <v>3</v>
      </c>
      <c r="AY62">
        <f t="shared" ca="1" si="54"/>
        <v>3.5</v>
      </c>
      <c r="BA62" t="s">
        <v>63</v>
      </c>
      <c r="BB62" s="19">
        <v>1</v>
      </c>
      <c r="BC62" s="19">
        <v>1</v>
      </c>
      <c r="BD62" s="19">
        <v>1</v>
      </c>
      <c r="BE62" s="19">
        <v>1</v>
      </c>
      <c r="BF62" s="19"/>
      <c r="BG62" s="19"/>
      <c r="BH62" s="19"/>
      <c r="BI62" s="19"/>
      <c r="BJ62" s="19"/>
      <c r="BK62" s="19"/>
    </row>
    <row r="63" spans="1:63">
      <c r="B63" t="s">
        <v>105</v>
      </c>
      <c r="C63" s="27">
        <f ca="1">$C$36/C73</f>
        <v>8732.8341939909678</v>
      </c>
      <c r="E63" s="4" t="str">
        <f t="shared" si="159"/>
        <v/>
      </c>
      <c r="F63" s="19"/>
      <c r="G63" s="36"/>
      <c r="H63" s="37"/>
      <c r="I63" s="37"/>
      <c r="J63" s="38"/>
      <c r="K63" s="19"/>
      <c r="L63" s="39"/>
      <c r="M63" s="19"/>
      <c r="N63" t="str">
        <f t="shared" si="38"/>
        <v/>
      </c>
      <c r="O63" t="str">
        <f t="shared" si="39"/>
        <v/>
      </c>
      <c r="P63" t="str">
        <f t="shared" si="92"/>
        <v/>
      </c>
      <c r="Q63" t="str">
        <f t="shared" si="40"/>
        <v/>
      </c>
      <c r="R63" s="10" t="str">
        <f t="shared" si="160"/>
        <v/>
      </c>
      <c r="S63" s="10" t="str">
        <f t="shared" si="161"/>
        <v/>
      </c>
      <c r="T63" s="10" t="str">
        <f t="shared" si="162"/>
        <v/>
      </c>
      <c r="U63" s="10" t="str">
        <f t="shared" si="163"/>
        <v/>
      </c>
      <c r="V63" s="10" t="str">
        <f t="shared" si="164"/>
        <v/>
      </c>
      <c r="W63" s="10" t="str">
        <f t="shared" si="165"/>
        <v/>
      </c>
      <c r="X63" s="10" t="str">
        <f t="shared" si="166"/>
        <v/>
      </c>
      <c r="Y63" s="10" t="str">
        <f t="shared" si="167"/>
        <v/>
      </c>
      <c r="Z63" s="10" t="str">
        <f t="shared" si="168"/>
        <v/>
      </c>
      <c r="AA63" s="10" t="str">
        <f t="shared" si="169"/>
        <v/>
      </c>
      <c r="AB63" s="8" t="str">
        <f t="shared" si="170"/>
        <v/>
      </c>
      <c r="AC63" s="15" t="str">
        <f t="shared" si="171"/>
        <v/>
      </c>
      <c r="AD63" s="15" t="str">
        <f t="shared" si="172"/>
        <v/>
      </c>
      <c r="AE63" s="15" t="str">
        <f t="shared" si="173"/>
        <v/>
      </c>
      <c r="AF63" s="15" t="str">
        <f t="shared" si="174"/>
        <v/>
      </c>
      <c r="AG63" s="15" t="str">
        <f t="shared" si="175"/>
        <v/>
      </c>
      <c r="AH63" s="15" t="str">
        <f t="shared" si="176"/>
        <v/>
      </c>
      <c r="AI63" s="15" t="str">
        <f t="shared" si="177"/>
        <v/>
      </c>
      <c r="AJ63" s="15" t="str">
        <f t="shared" si="178"/>
        <v/>
      </c>
      <c r="AK63" s="15" t="str">
        <f t="shared" si="179"/>
        <v/>
      </c>
      <c r="AL63" s="15" t="str">
        <f t="shared" si="180"/>
        <v/>
      </c>
      <c r="AM63" s="15" t="str">
        <f t="shared" si="181"/>
        <v/>
      </c>
      <c r="AN63" t="str">
        <f t="shared" si="182"/>
        <v/>
      </c>
      <c r="AO63" s="10" t="str">
        <f t="shared" si="183"/>
        <v/>
      </c>
      <c r="AP63" s="10" t="str">
        <f t="shared" si="184"/>
        <v/>
      </c>
      <c r="AQ63" t="str">
        <f t="shared" si="185"/>
        <v/>
      </c>
      <c r="AR63" t="str">
        <f t="shared" si="186"/>
        <v/>
      </c>
      <c r="AS63" t="str">
        <f t="shared" si="187"/>
        <v/>
      </c>
      <c r="AT63" t="str">
        <f t="shared" si="41"/>
        <v/>
      </c>
      <c r="AU63" t="str">
        <f t="shared" si="42"/>
        <v/>
      </c>
      <c r="AV63" t="str">
        <f t="shared" si="188"/>
        <v/>
      </c>
      <c r="AW63" t="str">
        <f t="shared" si="189"/>
        <v/>
      </c>
      <c r="AX63" t="str">
        <f t="shared" si="43"/>
        <v/>
      </c>
      <c r="AY63" t="str">
        <f t="shared" si="54"/>
        <v/>
      </c>
      <c r="BA63" t="s">
        <v>64</v>
      </c>
      <c r="BB63" s="19">
        <v>1</v>
      </c>
      <c r="BC63" s="19">
        <v>1</v>
      </c>
      <c r="BD63" s="19">
        <v>1</v>
      </c>
      <c r="BE63" s="19"/>
      <c r="BF63" s="19"/>
      <c r="BG63" s="19"/>
      <c r="BH63" s="19"/>
      <c r="BI63" s="19"/>
      <c r="BJ63" s="19"/>
      <c r="BK63" s="19"/>
    </row>
    <row r="64" spans="1:63">
      <c r="B64" t="s">
        <v>106</v>
      </c>
      <c r="C64" s="27">
        <f ca="1">$C$36/C74</f>
        <v>10525.488167068665</v>
      </c>
      <c r="E64" s="4">
        <f t="shared" ca="1" si="159"/>
        <v>1.5</v>
      </c>
      <c r="F64" s="19" t="s">
        <v>207</v>
      </c>
      <c r="G64" s="36">
        <v>8.3000000000000007</v>
      </c>
      <c r="H64" s="37"/>
      <c r="I64" s="37"/>
      <c r="J64" s="38">
        <v>1</v>
      </c>
      <c r="K64" s="19">
        <v>4</v>
      </c>
      <c r="L64" s="39"/>
      <c r="M64" s="19"/>
      <c r="N64" t="str">
        <f t="shared" si="38"/>
        <v/>
      </c>
      <c r="O64" t="str">
        <f t="shared" si="39"/>
        <v/>
      </c>
      <c r="P64">
        <f t="shared" si="92"/>
        <v>1</v>
      </c>
      <c r="Q64">
        <f t="shared" si="40"/>
        <v>1</v>
      </c>
      <c r="R64" s="10">
        <f t="shared" ca="1" si="160"/>
        <v>-9.375</v>
      </c>
      <c r="S64" s="10">
        <f t="shared" ca="1" si="161"/>
        <v>-1.2749999999999999E-3</v>
      </c>
      <c r="T64" s="10">
        <f t="shared" ca="1" si="162"/>
        <v>0</v>
      </c>
      <c r="U64" s="10">
        <f t="shared" ca="1" si="163"/>
        <v>0</v>
      </c>
      <c r="V64" s="10">
        <f t="shared" ca="1" si="164"/>
        <v>0</v>
      </c>
      <c r="W64" s="10">
        <f t="shared" ca="1" si="165"/>
        <v>0</v>
      </c>
      <c r="X64" s="10">
        <f t="shared" ca="1" si="166"/>
        <v>0</v>
      </c>
      <c r="Y64" s="10">
        <f t="shared" ca="1" si="167"/>
        <v>0</v>
      </c>
      <c r="Z64" s="10">
        <f t="shared" ca="1" si="168"/>
        <v>0</v>
      </c>
      <c r="AA64" s="10">
        <f t="shared" ca="1" si="169"/>
        <v>0</v>
      </c>
      <c r="AB64" s="8">
        <f t="shared" ca="1" si="170"/>
        <v>0</v>
      </c>
      <c r="AC64" s="15">
        <f t="shared" ca="1" si="171"/>
        <v>-3.1875000000000002E-7</v>
      </c>
      <c r="AD64" s="15">
        <f t="shared" ca="1" si="172"/>
        <v>-3.1875000000000002E-7</v>
      </c>
      <c r="AE64" s="15">
        <f t="shared" ca="1" si="173"/>
        <v>0</v>
      </c>
      <c r="AF64" s="15">
        <f t="shared" ca="1" si="174"/>
        <v>6.3750000000000004E-7</v>
      </c>
      <c r="AG64" s="15">
        <f t="shared" ca="1" si="175"/>
        <v>1.1704262043E-4</v>
      </c>
      <c r="AH64" s="15">
        <f t="shared" ca="1" si="176"/>
        <v>0</v>
      </c>
      <c r="AI64" s="15">
        <f t="shared" ca="1" si="177"/>
        <v>0</v>
      </c>
      <c r="AJ64" s="15">
        <f t="shared" ca="1" si="178"/>
        <v>0</v>
      </c>
      <c r="AK64" s="15">
        <f t="shared" ca="1" si="179"/>
        <v>0</v>
      </c>
      <c r="AL64" s="15">
        <f t="shared" ca="1" si="180"/>
        <v>-1.1704262043E-4</v>
      </c>
      <c r="AM64" s="15">
        <f t="shared" ca="1" si="181"/>
        <v>0</v>
      </c>
      <c r="AN64">
        <f t="shared" ca="1" si="182"/>
        <v>1</v>
      </c>
      <c r="AO64" s="10">
        <f t="shared" ca="1" si="183"/>
        <v>0.5</v>
      </c>
      <c r="AP64" s="10">
        <f t="shared" ca="1" si="184"/>
        <v>0.75</v>
      </c>
      <c r="AQ64">
        <f t="shared" ca="1" si="185"/>
        <v>2.25</v>
      </c>
      <c r="AR64">
        <f t="shared" ca="1" si="186"/>
        <v>0.45</v>
      </c>
      <c r="AS64">
        <f t="shared" ca="1" si="187"/>
        <v>0.5</v>
      </c>
      <c r="AT64">
        <f t="shared" si="41"/>
        <v>8</v>
      </c>
      <c r="AU64">
        <f t="shared" si="42"/>
        <v>1</v>
      </c>
      <c r="AV64" t="str">
        <f t="shared" si="188"/>
        <v>OKS Habitation Ring</v>
      </c>
      <c r="AW64">
        <f t="shared" ca="1" si="189"/>
        <v>2</v>
      </c>
      <c r="AX64">
        <f t="shared" ca="1" si="43"/>
        <v>1</v>
      </c>
      <c r="AY64">
        <f t="shared" ca="1" si="54"/>
        <v>1.5</v>
      </c>
      <c r="BA64" t="s">
        <v>65</v>
      </c>
      <c r="BB64" s="19">
        <v>1</v>
      </c>
      <c r="BC64" s="19">
        <v>1</v>
      </c>
      <c r="BD64" s="19">
        <v>1</v>
      </c>
      <c r="BE64" s="19">
        <v>1</v>
      </c>
      <c r="BF64" s="19"/>
      <c r="BG64" s="19"/>
      <c r="BH64" s="19"/>
      <c r="BI64" s="19"/>
      <c r="BJ64" s="19"/>
      <c r="BK64" s="19"/>
    </row>
    <row r="65" spans="2:63">
      <c r="B65" t="s">
        <v>107</v>
      </c>
      <c r="C65" s="27">
        <f ca="1">$C$36/C75</f>
        <v>22151.608410271805</v>
      </c>
      <c r="E65" s="4">
        <f t="shared" ca="1" si="159"/>
        <v>1.5</v>
      </c>
      <c r="F65" s="19" t="s">
        <v>198</v>
      </c>
      <c r="G65" s="36">
        <v>8.4</v>
      </c>
      <c r="H65" s="37" t="str">
        <f>IF(H64="","",H64)</f>
        <v/>
      </c>
      <c r="I65" s="37" t="str">
        <f>IF(I64="","",I64)</f>
        <v/>
      </c>
      <c r="J65" s="38">
        <v>1</v>
      </c>
      <c r="K65" s="19">
        <v>4</v>
      </c>
      <c r="L65" s="39"/>
      <c r="M65" s="19">
        <v>1</v>
      </c>
      <c r="N65" t="str">
        <f t="shared" si="38"/>
        <v/>
      </c>
      <c r="O65" t="str">
        <f t="shared" si="39"/>
        <v/>
      </c>
      <c r="P65">
        <f t="shared" si="92"/>
        <v>1</v>
      </c>
      <c r="Q65">
        <f t="shared" si="40"/>
        <v>0</v>
      </c>
      <c r="R65" s="10">
        <f t="shared" ca="1" si="160"/>
        <v>-18.75</v>
      </c>
      <c r="S65" s="10">
        <f t="shared" ca="1" si="161"/>
        <v>-1.2749999999999999E-3</v>
      </c>
      <c r="T65" s="10">
        <f t="shared" ca="1" si="162"/>
        <v>0</v>
      </c>
      <c r="U65" s="10">
        <f t="shared" ca="1" si="163"/>
        <v>0</v>
      </c>
      <c r="V65" s="10">
        <f t="shared" ca="1" si="164"/>
        <v>0</v>
      </c>
      <c r="W65" s="10">
        <f t="shared" ca="1" si="165"/>
        <v>0</v>
      </c>
      <c r="X65" s="10">
        <f t="shared" ca="1" si="166"/>
        <v>0</v>
      </c>
      <c r="Y65" s="10">
        <f t="shared" ca="1" si="167"/>
        <v>0</v>
      </c>
      <c r="Z65" s="10">
        <f t="shared" ca="1" si="168"/>
        <v>0</v>
      </c>
      <c r="AA65" s="10">
        <f t="shared" ca="1" si="169"/>
        <v>0</v>
      </c>
      <c r="AB65" s="8">
        <f t="shared" ca="1" si="170"/>
        <v>-1.6226363287500002E-4</v>
      </c>
      <c r="AC65" s="15">
        <f t="shared" ca="1" si="171"/>
        <v>-3.1875000000000002E-7</v>
      </c>
      <c r="AD65" s="15">
        <f t="shared" ca="1" si="172"/>
        <v>-3.1875000000000002E-7</v>
      </c>
      <c r="AE65" s="15">
        <f t="shared" ca="1" si="173"/>
        <v>0</v>
      </c>
      <c r="AF65" s="15">
        <f t="shared" ca="1" si="174"/>
        <v>6.3750000000000004E-7</v>
      </c>
      <c r="AG65" s="15">
        <f t="shared" ca="1" si="175"/>
        <v>0</v>
      </c>
      <c r="AH65" s="15">
        <f t="shared" ca="1" si="176"/>
        <v>1.6226363287500002E-4</v>
      </c>
      <c r="AI65" s="15">
        <f t="shared" ca="1" si="177"/>
        <v>0</v>
      </c>
      <c r="AJ65" s="15">
        <f t="shared" ca="1" si="178"/>
        <v>0</v>
      </c>
      <c r="AK65" s="15">
        <f t="shared" ca="1" si="179"/>
        <v>0</v>
      </c>
      <c r="AL65" s="15">
        <f t="shared" ca="1" si="180"/>
        <v>0</v>
      </c>
      <c r="AM65" s="15">
        <f t="shared" ca="1" si="181"/>
        <v>0</v>
      </c>
      <c r="AN65">
        <f t="shared" ca="1" si="182"/>
        <v>1</v>
      </c>
      <c r="AO65" s="10">
        <f t="shared" ca="1" si="183"/>
        <v>0.5</v>
      </c>
      <c r="AP65" s="10">
        <f t="shared" ca="1" si="184"/>
        <v>0.75</v>
      </c>
      <c r="AQ65">
        <f t="shared" ca="1" si="185"/>
        <v>2.25</v>
      </c>
      <c r="AR65">
        <f t="shared" ca="1" si="186"/>
        <v>0.45</v>
      </c>
      <c r="AS65">
        <f t="shared" ca="1" si="187"/>
        <v>0.5</v>
      </c>
      <c r="AT65">
        <f t="shared" si="41"/>
        <v>8</v>
      </c>
      <c r="AU65">
        <f t="shared" si="42"/>
        <v>1</v>
      </c>
      <c r="AV65" t="str">
        <f t="shared" si="188"/>
        <v>OKS Habitation Ring</v>
      </c>
      <c r="AW65">
        <f t="shared" ca="1" si="189"/>
        <v>2</v>
      </c>
      <c r="AX65">
        <f t="shared" ca="1" si="43"/>
        <v>1</v>
      </c>
      <c r="AY65">
        <f t="shared" ca="1" si="54"/>
        <v>1.5</v>
      </c>
    </row>
    <row r="66" spans="2:63">
      <c r="E66" s="4" t="str">
        <f t="shared" ref="E66:E97" si="213">IF(P66="","",IF(AND(G66&gt;=200,G66&lt;300),100%,MIN(L66,AY66)))</f>
        <v/>
      </c>
      <c r="F66" s="19"/>
      <c r="G66" s="36"/>
      <c r="H66" s="37"/>
      <c r="I66" s="37"/>
      <c r="J66" s="38"/>
      <c r="K66" s="19"/>
      <c r="L66" s="39"/>
      <c r="M66" s="19"/>
      <c r="N66" t="str">
        <f t="shared" si="38"/>
        <v/>
      </c>
      <c r="O66" t="str">
        <f t="shared" si="39"/>
        <v/>
      </c>
      <c r="P66" t="str">
        <f t="shared" si="92"/>
        <v/>
      </c>
      <c r="Q66" t="str">
        <f t="shared" si="40"/>
        <v/>
      </c>
      <c r="R66" s="10" t="str">
        <f t="shared" ref="R66:R97" si="214">IF($G66="","",IF(AND(G66&gt;=200,G66&lt;300),1,$J66)*LOOKUP($G66,$BO:$BO,BQ:BQ)*$E66+IF(M66="",IF(O66="",0,O66*LOOKUP(100,BO:BO,BQ:BQ)),0))</f>
        <v/>
      </c>
      <c r="S66" s="10" t="str">
        <f t="shared" ref="S66:S97" si="215">IF($G66="","",$J66*LOOKUP($G66,$BO:$BO,BR:BR)*$E66)</f>
        <v/>
      </c>
      <c r="T66" s="10" t="str">
        <f t="shared" ref="T66:T97" si="216">IF($G66="","",IF(AND(G66&gt;=200,G66&lt;300),1,$J66)*LOOKUP($G66,$BO:$BO,BS:BS)*$E66+IF($G66=200,INDEX($BA:$BK,MATCH("Karbonite",$BA:$BA,0),MATCH($K66,$BA$1:$BK$1,0)),0))</f>
        <v/>
      </c>
      <c r="U66" s="10" t="str">
        <f t="shared" ref="U66:U97" si="217">IF($G66="","",$J66*LOOKUP($G66,$BO:$BO,BT:BT)*$E66+IF($G66=201,INDEX($BA:$BK,MATCH("Ore",$BA:$BA,0),MATCH($K66,$BA$1:$BK$1,0)),0))</f>
        <v/>
      </c>
      <c r="V66" s="10" t="str">
        <f t="shared" ref="V66:V97" si="218">IF($G66="","",$J66*LOOKUP($G66,$BO:$BO,BU:BU)*$E66+IF($G66=202,INDEX($BA:$BK,MATCH("Minerals",$BA:$BA,0),MATCH($K66,$BA$1:$BK$1,0)),0))</f>
        <v/>
      </c>
      <c r="W66" s="10" t="str">
        <f t="shared" ref="W66:W97" si="219">IF($G66="","",$J66*LOOKUP($G66,$BO:$BO,BV:BV)*$E66+IF($G66=203,INDEX($BA:$BK,MATCH("Substrate",$BA:$BA,0),MATCH($K66,$BA$1:$BK$1,0)),0))</f>
        <v/>
      </c>
      <c r="X66" s="10" t="str">
        <f t="shared" ref="X66:X97" si="220">IF($G66="","",$J66*LOOKUP($G66,$BO:$BO,BW:BW)*$E66)</f>
        <v/>
      </c>
      <c r="Y66" s="10" t="str">
        <f t="shared" ref="Y66:Y97" si="221">IF($G66="","",$J66*LOOKUP($G66,$BO:$BO,BX:BX)*$E66)</f>
        <v/>
      </c>
      <c r="Z66" s="10" t="str">
        <f t="shared" ref="Z66:Z97" si="222">IF($G66="","",$J66*LOOKUP($G66,$BO:$BO,BY:BY)*$E66)</f>
        <v/>
      </c>
      <c r="AA66" s="10" t="str">
        <f t="shared" ref="AA66:AA97" si="223">IF($G66="","",$J66*LOOKUP($G66,$BO:$BO,BZ:BZ)*$E66)</f>
        <v/>
      </c>
      <c r="AB66" s="8" t="str">
        <f t="shared" ref="AB66:AB97" si="224">IF($G66="","",$J66*LOOKUP($G66,$BO:$BO,CB:CB)*$E66)</f>
        <v/>
      </c>
      <c r="AC66" s="15" t="str">
        <f t="shared" ref="AC66:AC97" si="225">IF($G66="","",$J66*LOOKUP($G66,$BO:$BO,CC:CC)*$E66)</f>
        <v/>
      </c>
      <c r="AD66" s="15" t="str">
        <f t="shared" ref="AD66:AD97" si="226">IF($G66="","",$J66*LOOKUP($G66,$BO:$BO,CD:CD)*$E66)</f>
        <v/>
      </c>
      <c r="AE66" s="15" t="str">
        <f t="shared" ref="AE66:AE97" si="227">IF($G66="","",$J66*LOOKUP($G66,$BO:$BO,CE:CE)*$E66)</f>
        <v/>
      </c>
      <c r="AF66" s="15" t="str">
        <f t="shared" ref="AF66:AF97" si="228">IF($G66="","",$J66*LOOKUP($G66,$BO:$BO,CF:CF)*$E66)</f>
        <v/>
      </c>
      <c r="AG66" s="15" t="str">
        <f t="shared" ref="AG66:AG97" si="229">IF($G66="","",$J66*LOOKUP($G66,$BO:$BO,CG:CG)*$E66)</f>
        <v/>
      </c>
      <c r="AH66" s="15" t="str">
        <f t="shared" ref="AH66:AH97" si="230">IF($G66="","",$J66*LOOKUP($G66,$BO:$BO,CH:CH)*$E66+IF($M66=1,0,IF($O66="",0,$O66*LOOKUP(100,$BO:$BO,CH:CH))))</f>
        <v/>
      </c>
      <c r="AI66" s="15" t="str">
        <f t="shared" ref="AI66:AI97" si="231">IF($G66="","",$J66*LOOKUP($G66,$BO:$BO,CI:CI)*$E66+IF($M66=1,0,IF($O66="",0,$O66*LOOKUP(100,$BO:$BO,CI:CI))))</f>
        <v/>
      </c>
      <c r="AJ66" s="15" t="str">
        <f t="shared" ref="AJ66:AJ97" si="232">IF($G66="","",$J66*LOOKUP($G66,$BO:$BO,CJ:CJ)*$E66+IF($M66=1,0,IF($O66="",0,$O66*LOOKUP(100,$BO:$BO,CJ:CJ)))+IF($G66=204,INDEX($BA:$BK,MATCH("Water",$BA:$BA,0),MATCH($K66,$BA$1:$BK$1,0)),0))</f>
        <v/>
      </c>
      <c r="AK66" s="15" t="str">
        <f t="shared" ref="AK66:AK97" si="233">IF($G66="","",$J66*LOOKUP($G66,$BO:$BO,CK:CK)*$E66+IF($M66=1,0,IF($O66="",0,$O66*LOOKUP(100,$BO:$BO,CK:CK))))</f>
        <v/>
      </c>
      <c r="AL66" s="15" t="str">
        <f t="shared" ref="AL66:AL97" si="234">IF($G66="","",$J66*LOOKUP($G66,$BO:$BO,CL:CL)*$E66+IF($M66=1,0,IF($O66="",0,$O66*LOOKUP(100,$BO:$BO,CL:CL))))</f>
        <v/>
      </c>
      <c r="AM66" s="15" t="str">
        <f t="shared" ref="AM66:AM97" si="235">IF($G66="","",$J66*LOOKUP($G66,$BO:$BO,CM:CM)*$E66+IF($M66=1,0,IF($O66="",0,$O66*LOOKUP(100,$BO:$BO,CM:CM))))</f>
        <v/>
      </c>
      <c r="AN66" t="str">
        <f t="shared" ref="AN66:AN97" si="236">IF(P66=1,LOOKUP(K66,$BB$1:$BK$1,$BB$32:$BK$32)-IF(O66="",0,O66),"")</f>
        <v/>
      </c>
      <c r="AO66" s="10" t="str">
        <f t="shared" ref="AO66:AO97" si="237">IF(OR(P66="",P66=0),"",AN66/2+IF(N66="",0,N66))</f>
        <v/>
      </c>
      <c r="AP66" s="10" t="str">
        <f t="shared" ref="AP66:AP97" si="238">IF(AO66="","",AO66*LOOKUP(K66,$BB$1:$BK$1,$BB$9:$BK$9))</f>
        <v/>
      </c>
      <c r="AQ66" t="str">
        <f t="shared" ref="AQ66:AQ97" si="239">IF(AP66="","",AP66*LOOKUP(K66,$BB$1:$BK$1,$BB$10:$BK$10))</f>
        <v/>
      </c>
      <c r="AR66" t="str">
        <f t="shared" ref="AR66:AR97" si="240">IF(AQ66="","",AQ66/LOOKUP(K66,$BB$1:$BK$1,$BB$37:$BK$37))</f>
        <v/>
      </c>
      <c r="AS66" t="str">
        <f t="shared" ref="AS66:AS97" si="241">IF(AQ66="","",IF(LOOKUP(K66,$BB$1:$BK$1,$BB$32:$BK$32)=0,0.25,MAX(MIN(AR66,2.5),0.5)))</f>
        <v/>
      </c>
      <c r="AT66" t="str">
        <f t="shared" si="41"/>
        <v/>
      </c>
      <c r="AU66" t="str">
        <f t="shared" si="42"/>
        <v/>
      </c>
      <c r="AV66" t="str">
        <f t="shared" ref="AV66:AV97" si="242">IF(P66="","",LOOKUP(G66,BO:BO,BP:BP))</f>
        <v/>
      </c>
      <c r="AW66" t="str">
        <f t="shared" ref="AW66:AW97" si="243">IF(OR(AV66="",AV66=0),"",INDEX($BA$1:$BK$7,MATCH(AV66,$BA$1:$BA$7,0),MATCH(K66,$BA$1:$BK$1,0)))</f>
        <v/>
      </c>
      <c r="AX66" t="str">
        <f t="shared" si="43"/>
        <v/>
      </c>
      <c r="AY66" t="str">
        <f t="shared" si="54"/>
        <v/>
      </c>
      <c r="BA66" t="s">
        <v>175</v>
      </c>
    </row>
    <row r="67" spans="2:63">
      <c r="B67" t="s">
        <v>108</v>
      </c>
      <c r="C67" s="10">
        <f ca="1">$C$36/C13*3</f>
        <v>42089.646848984878</v>
      </c>
      <c r="E67" s="4">
        <f t="shared" si="213"/>
        <v>1</v>
      </c>
      <c r="F67" s="19" t="s">
        <v>176</v>
      </c>
      <c r="G67" s="36">
        <v>210</v>
      </c>
      <c r="H67" s="37"/>
      <c r="I67" s="37"/>
      <c r="J67" s="38"/>
      <c r="K67" s="19">
        <v>4</v>
      </c>
      <c r="L67" s="39"/>
      <c r="M67" s="19"/>
      <c r="N67" t="str">
        <f t="shared" ref="N67:N120" si="244">IF(AND(H67="",I67=""),"",IF(H67="",0,2-H67)+IF(I67="",0,2-I67))</f>
        <v/>
      </c>
      <c r="O67" t="str">
        <f t="shared" ref="O67:O120" si="245">IF(COUNT(H67:I67)=0,"",COUNT(H67:I67))</f>
        <v/>
      </c>
      <c r="P67">
        <f t="shared" si="92"/>
        <v>0</v>
      </c>
      <c r="Q67">
        <f t="shared" ref="Q67:Q120" si="246">IF(G67="","",IF(M67="",1,0))</f>
        <v>1</v>
      </c>
      <c r="R67" s="10">
        <f t="shared" si="214"/>
        <v>100</v>
      </c>
      <c r="S67" s="10">
        <f t="shared" si="215"/>
        <v>0</v>
      </c>
      <c r="T67" s="10">
        <f t="shared" si="216"/>
        <v>-0.2</v>
      </c>
      <c r="U67" s="10">
        <f t="shared" si="217"/>
        <v>0</v>
      </c>
      <c r="V67" s="10">
        <f t="shared" si="218"/>
        <v>0</v>
      </c>
      <c r="W67" s="10">
        <f t="shared" si="219"/>
        <v>0</v>
      </c>
      <c r="X67" s="10">
        <f t="shared" si="220"/>
        <v>0</v>
      </c>
      <c r="Y67" s="10">
        <f t="shared" si="221"/>
        <v>0</v>
      </c>
      <c r="Z67" s="10">
        <f t="shared" si="222"/>
        <v>0</v>
      </c>
      <c r="AA67" s="10">
        <f t="shared" si="223"/>
        <v>0</v>
      </c>
      <c r="AB67" s="8">
        <f t="shared" si="224"/>
        <v>0</v>
      </c>
      <c r="AC67" s="15">
        <f t="shared" si="225"/>
        <v>0</v>
      </c>
      <c r="AD67" s="15">
        <f t="shared" si="226"/>
        <v>0</v>
      </c>
      <c r="AE67" s="15">
        <f t="shared" si="227"/>
        <v>0</v>
      </c>
      <c r="AF67" s="15">
        <f t="shared" si="228"/>
        <v>0</v>
      </c>
      <c r="AG67" s="15">
        <f t="shared" si="229"/>
        <v>0</v>
      </c>
      <c r="AH67" s="15">
        <f t="shared" si="230"/>
        <v>0</v>
      </c>
      <c r="AI67" s="15">
        <f t="shared" si="231"/>
        <v>0</v>
      </c>
      <c r="AJ67" s="15">
        <f t="shared" si="232"/>
        <v>0</v>
      </c>
      <c r="AK67" s="15">
        <f t="shared" si="233"/>
        <v>0</v>
      </c>
      <c r="AL67" s="15">
        <f t="shared" si="234"/>
        <v>0</v>
      </c>
      <c r="AM67" s="15">
        <f t="shared" si="235"/>
        <v>0</v>
      </c>
      <c r="AN67" t="str">
        <f t="shared" si="236"/>
        <v/>
      </c>
      <c r="AO67" s="10" t="str">
        <f t="shared" si="237"/>
        <v/>
      </c>
      <c r="AP67" s="10" t="str">
        <f t="shared" si="238"/>
        <v/>
      </c>
      <c r="AQ67" t="str">
        <f t="shared" si="239"/>
        <v/>
      </c>
      <c r="AR67" t="str">
        <f t="shared" si="240"/>
        <v/>
      </c>
      <c r="AS67" t="str">
        <f t="shared" si="241"/>
        <v/>
      </c>
      <c r="AT67">
        <f t="shared" ref="AT67:AT120" si="247">IF(G67="","",ROUNDDOWN(G67,0))</f>
        <v>210</v>
      </c>
      <c r="AU67">
        <f t="shared" ref="AU67:AU120" si="248">IF(P67="","",SUMIFS(P:P,Q:Q,1,AT:AT,AT67,K:K,K67))</f>
        <v>0</v>
      </c>
      <c r="AV67">
        <f t="shared" si="242"/>
        <v>0</v>
      </c>
      <c r="AW67" t="str">
        <f t="shared" si="243"/>
        <v/>
      </c>
      <c r="AX67" t="str">
        <f t="shared" ref="AX67:AX120" si="249">IF(AW67="","",(AW67-AU67)/AU67)</f>
        <v/>
      </c>
      <c r="AY67" t="str">
        <f t="shared" si="54"/>
        <v/>
      </c>
    </row>
    <row r="68" spans="2:63">
      <c r="B68" t="s">
        <v>109</v>
      </c>
      <c r="C68" s="10">
        <f ca="1">$C$36/C14*3</f>
        <v>51284.914572842856</v>
      </c>
      <c r="E68" s="4">
        <f t="shared" si="213"/>
        <v>1</v>
      </c>
      <c r="F68" s="19" t="s">
        <v>163</v>
      </c>
      <c r="G68" s="36">
        <v>200</v>
      </c>
      <c r="H68" s="37"/>
      <c r="I68" s="37"/>
      <c r="J68" s="38"/>
      <c r="K68" s="19">
        <v>4</v>
      </c>
      <c r="L68" s="39"/>
      <c r="M68" s="19"/>
      <c r="N68" t="str">
        <f t="shared" si="244"/>
        <v/>
      </c>
      <c r="O68" t="str">
        <f t="shared" si="245"/>
        <v/>
      </c>
      <c r="P68">
        <f t="shared" si="92"/>
        <v>0</v>
      </c>
      <c r="Q68">
        <f t="shared" si="246"/>
        <v>1</v>
      </c>
      <c r="R68" s="10">
        <f t="shared" si="214"/>
        <v>-2.5</v>
      </c>
      <c r="S68" s="10">
        <f t="shared" si="215"/>
        <v>0</v>
      </c>
      <c r="T68" s="10">
        <f t="shared" ca="1" si="216"/>
        <v>0.49951111111111113</v>
      </c>
      <c r="U68" s="10">
        <f t="shared" si="217"/>
        <v>0</v>
      </c>
      <c r="V68" s="10">
        <f t="shared" si="218"/>
        <v>0</v>
      </c>
      <c r="W68" s="10">
        <f t="shared" si="219"/>
        <v>0</v>
      </c>
      <c r="X68" s="10">
        <f t="shared" si="220"/>
        <v>0</v>
      </c>
      <c r="Y68" s="10">
        <f t="shared" si="221"/>
        <v>0</v>
      </c>
      <c r="Z68" s="10">
        <f t="shared" si="222"/>
        <v>0</v>
      </c>
      <c r="AA68" s="10">
        <f t="shared" si="223"/>
        <v>0</v>
      </c>
      <c r="AB68" s="8">
        <f t="shared" si="224"/>
        <v>0</v>
      </c>
      <c r="AC68" s="15">
        <f t="shared" si="225"/>
        <v>0</v>
      </c>
      <c r="AD68" s="15">
        <f t="shared" si="226"/>
        <v>0</v>
      </c>
      <c r="AE68" s="15">
        <f t="shared" si="227"/>
        <v>0</v>
      </c>
      <c r="AF68" s="15">
        <f t="shared" si="228"/>
        <v>0</v>
      </c>
      <c r="AG68" s="15">
        <f t="shared" si="229"/>
        <v>0</v>
      </c>
      <c r="AH68" s="15">
        <f t="shared" si="230"/>
        <v>0</v>
      </c>
      <c r="AI68" s="15">
        <f t="shared" si="231"/>
        <v>0</v>
      </c>
      <c r="AJ68" s="15">
        <f t="shared" si="232"/>
        <v>0</v>
      </c>
      <c r="AK68" s="15">
        <f t="shared" si="233"/>
        <v>0</v>
      </c>
      <c r="AL68" s="15">
        <f t="shared" si="234"/>
        <v>0</v>
      </c>
      <c r="AM68" s="15">
        <f t="shared" si="235"/>
        <v>0</v>
      </c>
      <c r="AN68" t="str">
        <f t="shared" si="236"/>
        <v/>
      </c>
      <c r="AO68" s="10" t="str">
        <f t="shared" si="237"/>
        <v/>
      </c>
      <c r="AP68" s="10" t="str">
        <f t="shared" si="238"/>
        <v/>
      </c>
      <c r="AQ68" t="str">
        <f t="shared" si="239"/>
        <v/>
      </c>
      <c r="AR68" t="str">
        <f t="shared" si="240"/>
        <v/>
      </c>
      <c r="AS68" t="str">
        <f t="shared" si="241"/>
        <v/>
      </c>
      <c r="AT68">
        <f t="shared" si="247"/>
        <v>200</v>
      </c>
      <c r="AU68">
        <f t="shared" si="248"/>
        <v>0</v>
      </c>
      <c r="AV68">
        <f t="shared" si="242"/>
        <v>0</v>
      </c>
      <c r="AW68" t="str">
        <f t="shared" si="243"/>
        <v/>
      </c>
      <c r="AX68" t="str">
        <f t="shared" si="249"/>
        <v/>
      </c>
      <c r="AY68" t="str">
        <f t="shared" si="54"/>
        <v/>
      </c>
      <c r="BA68" t="s">
        <v>167</v>
      </c>
      <c r="BB68">
        <v>36</v>
      </c>
    </row>
    <row r="69" spans="2:63">
      <c r="B69" t="s">
        <v>110</v>
      </c>
      <c r="C69" s="10">
        <f ca="1">$C$36/C15*3</f>
        <v>212386.76478658867</v>
      </c>
      <c r="E69" s="4" t="str">
        <f t="shared" si="213"/>
        <v/>
      </c>
      <c r="F69" s="19"/>
      <c r="G69" s="36"/>
      <c r="H69" s="37"/>
      <c r="I69" s="37"/>
      <c r="J69" s="38"/>
      <c r="K69" s="19"/>
      <c r="L69" s="39"/>
      <c r="M69" s="19"/>
      <c r="N69" t="str">
        <f t="shared" si="244"/>
        <v/>
      </c>
      <c r="O69" t="str">
        <f t="shared" si="245"/>
        <v/>
      </c>
      <c r="P69" t="str">
        <f t="shared" si="92"/>
        <v/>
      </c>
      <c r="Q69" t="str">
        <f t="shared" si="246"/>
        <v/>
      </c>
      <c r="R69" s="10" t="str">
        <f t="shared" si="214"/>
        <v/>
      </c>
      <c r="S69" s="10" t="str">
        <f t="shared" si="215"/>
        <v/>
      </c>
      <c r="T69" s="10" t="str">
        <f t="shared" si="216"/>
        <v/>
      </c>
      <c r="U69" s="10" t="str">
        <f t="shared" si="217"/>
        <v/>
      </c>
      <c r="V69" s="10" t="str">
        <f t="shared" si="218"/>
        <v/>
      </c>
      <c r="W69" s="10" t="str">
        <f t="shared" si="219"/>
        <v/>
      </c>
      <c r="X69" s="10" t="str">
        <f t="shared" si="220"/>
        <v/>
      </c>
      <c r="Y69" s="10" t="str">
        <f t="shared" si="221"/>
        <v/>
      </c>
      <c r="Z69" s="10" t="str">
        <f t="shared" si="222"/>
        <v/>
      </c>
      <c r="AA69" s="10" t="str">
        <f t="shared" si="223"/>
        <v/>
      </c>
      <c r="AB69" s="8" t="str">
        <f t="shared" si="224"/>
        <v/>
      </c>
      <c r="AC69" s="15" t="str">
        <f t="shared" si="225"/>
        <v/>
      </c>
      <c r="AD69" s="15" t="str">
        <f t="shared" si="226"/>
        <v/>
      </c>
      <c r="AE69" s="15" t="str">
        <f t="shared" si="227"/>
        <v/>
      </c>
      <c r="AF69" s="15" t="str">
        <f t="shared" si="228"/>
        <v/>
      </c>
      <c r="AG69" s="15" t="str">
        <f t="shared" si="229"/>
        <v/>
      </c>
      <c r="AH69" s="15" t="str">
        <f t="shared" si="230"/>
        <v/>
      </c>
      <c r="AI69" s="15" t="str">
        <f t="shared" si="231"/>
        <v/>
      </c>
      <c r="AJ69" s="15" t="str">
        <f t="shared" si="232"/>
        <v/>
      </c>
      <c r="AK69" s="15" t="str">
        <f t="shared" si="233"/>
        <v/>
      </c>
      <c r="AL69" s="15" t="str">
        <f t="shared" si="234"/>
        <v/>
      </c>
      <c r="AM69" s="15" t="str">
        <f t="shared" si="235"/>
        <v/>
      </c>
      <c r="AN69" t="str">
        <f t="shared" si="236"/>
        <v/>
      </c>
      <c r="AO69" s="10" t="str">
        <f t="shared" si="237"/>
        <v/>
      </c>
      <c r="AP69" s="10" t="str">
        <f t="shared" si="238"/>
        <v/>
      </c>
      <c r="AQ69" t="str">
        <f t="shared" si="239"/>
        <v/>
      </c>
      <c r="AR69" t="str">
        <f t="shared" si="240"/>
        <v/>
      </c>
      <c r="AS69" t="str">
        <f t="shared" si="241"/>
        <v/>
      </c>
      <c r="AT69" t="str">
        <f t="shared" si="247"/>
        <v/>
      </c>
      <c r="AU69" t="str">
        <f t="shared" si="248"/>
        <v/>
      </c>
      <c r="AV69" t="str">
        <f t="shared" si="242"/>
        <v/>
      </c>
      <c r="AW69" t="str">
        <f t="shared" si="243"/>
        <v/>
      </c>
      <c r="AX69" t="str">
        <f t="shared" si="249"/>
        <v/>
      </c>
      <c r="AY69" t="str">
        <f t="shared" si="54"/>
        <v/>
      </c>
      <c r="BA69" s="7" t="s">
        <v>158</v>
      </c>
      <c r="BB69">
        <f t="shared" ref="BB69:BK69" si="250">IF(BB44="",IF(BB51="","",BB51),IF(BB51="",BB44*$BB$68,1/0))</f>
        <v>22478</v>
      </c>
      <c r="BC69" t="str">
        <f t="shared" si="250"/>
        <v/>
      </c>
      <c r="BD69" t="str">
        <f t="shared" si="250"/>
        <v/>
      </c>
      <c r="BE69">
        <f t="shared" si="250"/>
        <v>22478</v>
      </c>
      <c r="BF69">
        <f t="shared" si="250"/>
        <v>22478</v>
      </c>
      <c r="BG69" t="str">
        <f t="shared" si="250"/>
        <v/>
      </c>
      <c r="BH69" t="str">
        <f t="shared" si="250"/>
        <v/>
      </c>
      <c r="BI69" t="str">
        <f t="shared" si="250"/>
        <v/>
      </c>
      <c r="BJ69" t="str">
        <f t="shared" si="250"/>
        <v/>
      </c>
      <c r="BK69" t="str">
        <f t="shared" si="250"/>
        <v/>
      </c>
    </row>
    <row r="70" spans="2:63">
      <c r="B70" t="s">
        <v>111</v>
      </c>
      <c r="C70" s="10">
        <f ca="1">$C$36/C16*6</f>
        <v>22151.608410271809</v>
      </c>
      <c r="E70" s="4" t="str">
        <f t="shared" si="213"/>
        <v/>
      </c>
      <c r="F70" s="19"/>
      <c r="G70" s="36"/>
      <c r="H70" s="37"/>
      <c r="I70" s="37"/>
      <c r="J70" s="38"/>
      <c r="K70" s="19"/>
      <c r="L70" s="39"/>
      <c r="M70" s="19"/>
      <c r="N70" t="str">
        <f t="shared" si="244"/>
        <v/>
      </c>
      <c r="O70" t="str">
        <f t="shared" si="245"/>
        <v/>
      </c>
      <c r="P70" t="str">
        <f t="shared" si="92"/>
        <v/>
      </c>
      <c r="Q70" t="str">
        <f t="shared" si="246"/>
        <v/>
      </c>
      <c r="R70" s="10" t="str">
        <f t="shared" si="214"/>
        <v/>
      </c>
      <c r="S70" s="10" t="str">
        <f t="shared" si="215"/>
        <v/>
      </c>
      <c r="T70" s="10" t="str">
        <f t="shared" si="216"/>
        <v/>
      </c>
      <c r="U70" s="10" t="str">
        <f t="shared" si="217"/>
        <v/>
      </c>
      <c r="V70" s="10" t="str">
        <f t="shared" si="218"/>
        <v/>
      </c>
      <c r="W70" s="10" t="str">
        <f t="shared" si="219"/>
        <v/>
      </c>
      <c r="X70" s="10" t="str">
        <f t="shared" si="220"/>
        <v/>
      </c>
      <c r="Y70" s="10" t="str">
        <f t="shared" si="221"/>
        <v/>
      </c>
      <c r="Z70" s="10" t="str">
        <f t="shared" si="222"/>
        <v/>
      </c>
      <c r="AA70" s="10" t="str">
        <f t="shared" si="223"/>
        <v/>
      </c>
      <c r="AB70" s="8" t="str">
        <f t="shared" si="224"/>
        <v/>
      </c>
      <c r="AC70" s="15" t="str">
        <f t="shared" si="225"/>
        <v/>
      </c>
      <c r="AD70" s="15" t="str">
        <f t="shared" si="226"/>
        <v/>
      </c>
      <c r="AE70" s="15" t="str">
        <f t="shared" si="227"/>
        <v/>
      </c>
      <c r="AF70" s="15" t="str">
        <f t="shared" si="228"/>
        <v/>
      </c>
      <c r="AG70" s="15" t="str">
        <f t="shared" si="229"/>
        <v/>
      </c>
      <c r="AH70" s="15" t="str">
        <f t="shared" si="230"/>
        <v/>
      </c>
      <c r="AI70" s="15" t="str">
        <f t="shared" si="231"/>
        <v/>
      </c>
      <c r="AJ70" s="15" t="str">
        <f t="shared" si="232"/>
        <v/>
      </c>
      <c r="AK70" s="15" t="str">
        <f t="shared" si="233"/>
        <v/>
      </c>
      <c r="AL70" s="15" t="str">
        <f t="shared" si="234"/>
        <v/>
      </c>
      <c r="AM70" s="15" t="str">
        <f t="shared" si="235"/>
        <v/>
      </c>
      <c r="AN70" t="str">
        <f t="shared" si="236"/>
        <v/>
      </c>
      <c r="AO70" s="10" t="str">
        <f t="shared" si="237"/>
        <v/>
      </c>
      <c r="AP70" s="10" t="str">
        <f t="shared" si="238"/>
        <v/>
      </c>
      <c r="AQ70" t="str">
        <f t="shared" si="239"/>
        <v/>
      </c>
      <c r="AR70" t="str">
        <f t="shared" si="240"/>
        <v/>
      </c>
      <c r="AS70" t="str">
        <f t="shared" si="241"/>
        <v/>
      </c>
      <c r="AT70" t="str">
        <f t="shared" si="247"/>
        <v/>
      </c>
      <c r="AU70" t="str">
        <f t="shared" si="248"/>
        <v/>
      </c>
      <c r="AV70" t="str">
        <f t="shared" si="242"/>
        <v/>
      </c>
      <c r="AW70" t="str">
        <f t="shared" si="243"/>
        <v/>
      </c>
      <c r="AX70" t="str">
        <f t="shared" si="249"/>
        <v/>
      </c>
      <c r="AY70" t="str">
        <f t="shared" si="54"/>
        <v/>
      </c>
      <c r="BA70" s="7" t="s">
        <v>159</v>
      </c>
      <c r="BB70" t="str">
        <f t="shared" ref="BB70:BK70" si="251">IF(BB45="",IF(BB52="","",BB52),IF(BB52="",BB45*$BB$68,1/0))</f>
        <v/>
      </c>
      <c r="BC70" t="str">
        <f t="shared" si="251"/>
        <v/>
      </c>
      <c r="BD70">
        <f t="shared" si="251"/>
        <v>27631</v>
      </c>
      <c r="BE70" t="str">
        <f t="shared" si="251"/>
        <v/>
      </c>
      <c r="BF70" t="str">
        <f t="shared" si="251"/>
        <v/>
      </c>
      <c r="BG70" t="str">
        <f t="shared" si="251"/>
        <v/>
      </c>
      <c r="BH70" t="str">
        <f t="shared" si="251"/>
        <v/>
      </c>
      <c r="BI70" t="str">
        <f t="shared" si="251"/>
        <v/>
      </c>
      <c r="BJ70" t="str">
        <f t="shared" si="251"/>
        <v/>
      </c>
      <c r="BK70" t="str">
        <f t="shared" si="251"/>
        <v/>
      </c>
    </row>
    <row r="71" spans="2:63">
      <c r="E71" s="4" t="str">
        <f t="shared" si="213"/>
        <v/>
      </c>
      <c r="F71" s="19" t="s">
        <v>189</v>
      </c>
      <c r="G71" s="36"/>
      <c r="H71" s="37"/>
      <c r="I71" s="37"/>
      <c r="J71" s="38"/>
      <c r="K71" s="19"/>
      <c r="L71" s="39"/>
      <c r="M71" s="19"/>
      <c r="N71" t="str">
        <f t="shared" si="244"/>
        <v/>
      </c>
      <c r="O71" t="str">
        <f t="shared" si="245"/>
        <v/>
      </c>
      <c r="P71" t="str">
        <f t="shared" si="92"/>
        <v/>
      </c>
      <c r="Q71" t="str">
        <f t="shared" si="246"/>
        <v/>
      </c>
      <c r="R71" s="10" t="str">
        <f t="shared" si="214"/>
        <v/>
      </c>
      <c r="S71" s="10" t="str">
        <f t="shared" si="215"/>
        <v/>
      </c>
      <c r="T71" s="10" t="str">
        <f t="shared" si="216"/>
        <v/>
      </c>
      <c r="U71" s="10" t="str">
        <f t="shared" si="217"/>
        <v/>
      </c>
      <c r="V71" s="10" t="str">
        <f t="shared" si="218"/>
        <v/>
      </c>
      <c r="W71" s="10" t="str">
        <f t="shared" si="219"/>
        <v/>
      </c>
      <c r="X71" s="10" t="str">
        <f t="shared" si="220"/>
        <v/>
      </c>
      <c r="Y71" s="10" t="str">
        <f t="shared" si="221"/>
        <v/>
      </c>
      <c r="Z71" s="10" t="str">
        <f t="shared" si="222"/>
        <v/>
      </c>
      <c r="AA71" s="10" t="str">
        <f t="shared" si="223"/>
        <v/>
      </c>
      <c r="AB71" s="8" t="str">
        <f t="shared" si="224"/>
        <v/>
      </c>
      <c r="AC71" s="15" t="str">
        <f t="shared" si="225"/>
        <v/>
      </c>
      <c r="AD71" s="15" t="str">
        <f t="shared" si="226"/>
        <v/>
      </c>
      <c r="AE71" s="15" t="str">
        <f t="shared" si="227"/>
        <v/>
      </c>
      <c r="AF71" s="15" t="str">
        <f t="shared" si="228"/>
        <v/>
      </c>
      <c r="AG71" s="15" t="str">
        <f t="shared" si="229"/>
        <v/>
      </c>
      <c r="AH71" s="15" t="str">
        <f t="shared" si="230"/>
        <v/>
      </c>
      <c r="AI71" s="15" t="str">
        <f t="shared" si="231"/>
        <v/>
      </c>
      <c r="AJ71" s="15" t="str">
        <f t="shared" si="232"/>
        <v/>
      </c>
      <c r="AK71" s="15" t="str">
        <f t="shared" si="233"/>
        <v/>
      </c>
      <c r="AL71" s="15" t="str">
        <f t="shared" si="234"/>
        <v/>
      </c>
      <c r="AM71" s="15" t="str">
        <f t="shared" si="235"/>
        <v/>
      </c>
      <c r="AN71" t="str">
        <f t="shared" si="236"/>
        <v/>
      </c>
      <c r="AO71" s="10" t="str">
        <f t="shared" si="237"/>
        <v/>
      </c>
      <c r="AP71" s="10" t="str">
        <f t="shared" si="238"/>
        <v/>
      </c>
      <c r="AQ71" t="str">
        <f t="shared" si="239"/>
        <v/>
      </c>
      <c r="AR71" t="str">
        <f t="shared" si="240"/>
        <v/>
      </c>
      <c r="AS71" t="str">
        <f t="shared" si="241"/>
        <v/>
      </c>
      <c r="AT71" t="str">
        <f t="shared" si="247"/>
        <v/>
      </c>
      <c r="AU71" t="str">
        <f t="shared" si="248"/>
        <v/>
      </c>
      <c r="AV71" t="str">
        <f t="shared" si="242"/>
        <v/>
      </c>
      <c r="AW71" t="str">
        <f t="shared" si="243"/>
        <v/>
      </c>
      <c r="AX71" t="str">
        <f t="shared" si="249"/>
        <v/>
      </c>
      <c r="AY71" t="str">
        <f t="shared" si="54"/>
        <v/>
      </c>
      <c r="BA71" s="7" t="s">
        <v>160</v>
      </c>
      <c r="BB71" t="str">
        <f t="shared" ref="BB71:BK71" si="252">IF(BB46="",IF(BB53="","",BB53),IF(BB53="",BB46*$BB$68,1/0))</f>
        <v/>
      </c>
      <c r="BC71" t="str">
        <f t="shared" si="252"/>
        <v/>
      </c>
      <c r="BD71">
        <f t="shared" si="252"/>
        <v>194181</v>
      </c>
      <c r="BE71" t="str">
        <f t="shared" si="252"/>
        <v/>
      </c>
      <c r="BF71" t="str">
        <f t="shared" si="252"/>
        <v/>
      </c>
      <c r="BG71" t="str">
        <f t="shared" si="252"/>
        <v/>
      </c>
      <c r="BH71" t="str">
        <f t="shared" si="252"/>
        <v/>
      </c>
      <c r="BI71" t="str">
        <f t="shared" si="252"/>
        <v/>
      </c>
      <c r="BJ71" t="str">
        <f t="shared" si="252"/>
        <v/>
      </c>
      <c r="BK71" t="str">
        <f t="shared" si="252"/>
        <v/>
      </c>
    </row>
    <row r="72" spans="2:63">
      <c r="B72" t="s">
        <v>84</v>
      </c>
      <c r="C72">
        <f ca="1">SUMIF(X:X,"&gt;0",X:X)/3</f>
        <v>5.7382568861471167E-2</v>
      </c>
      <c r="E72" s="4">
        <f t="shared" si="213"/>
        <v>1</v>
      </c>
      <c r="F72" s="19" t="s">
        <v>176</v>
      </c>
      <c r="G72" s="36">
        <v>210</v>
      </c>
      <c r="H72" s="37"/>
      <c r="I72" s="37"/>
      <c r="J72" s="38"/>
      <c r="K72" s="19">
        <v>5</v>
      </c>
      <c r="L72" s="39"/>
      <c r="M72" s="19"/>
      <c r="N72" t="str">
        <f t="shared" si="244"/>
        <v/>
      </c>
      <c r="O72" t="str">
        <f t="shared" si="245"/>
        <v/>
      </c>
      <c r="P72">
        <f t="shared" si="92"/>
        <v>0</v>
      </c>
      <c r="Q72">
        <f t="shared" si="246"/>
        <v>1</v>
      </c>
      <c r="R72" s="10">
        <f t="shared" si="214"/>
        <v>100</v>
      </c>
      <c r="S72" s="10">
        <f t="shared" si="215"/>
        <v>0</v>
      </c>
      <c r="T72" s="10">
        <f t="shared" si="216"/>
        <v>-0.2</v>
      </c>
      <c r="U72" s="10">
        <f t="shared" si="217"/>
        <v>0</v>
      </c>
      <c r="V72" s="10">
        <f t="shared" si="218"/>
        <v>0</v>
      </c>
      <c r="W72" s="10">
        <f t="shared" si="219"/>
        <v>0</v>
      </c>
      <c r="X72" s="10">
        <f t="shared" si="220"/>
        <v>0</v>
      </c>
      <c r="Y72" s="10">
        <f t="shared" si="221"/>
        <v>0</v>
      </c>
      <c r="Z72" s="10">
        <f t="shared" si="222"/>
        <v>0</v>
      </c>
      <c r="AA72" s="10">
        <f t="shared" si="223"/>
        <v>0</v>
      </c>
      <c r="AB72" s="8">
        <f t="shared" si="224"/>
        <v>0</v>
      </c>
      <c r="AC72" s="15">
        <f t="shared" si="225"/>
        <v>0</v>
      </c>
      <c r="AD72" s="15">
        <f t="shared" si="226"/>
        <v>0</v>
      </c>
      <c r="AE72" s="15">
        <f t="shared" si="227"/>
        <v>0</v>
      </c>
      <c r="AF72" s="15">
        <f t="shared" si="228"/>
        <v>0</v>
      </c>
      <c r="AG72" s="15">
        <f t="shared" si="229"/>
        <v>0</v>
      </c>
      <c r="AH72" s="15">
        <f t="shared" si="230"/>
        <v>0</v>
      </c>
      <c r="AI72" s="15">
        <f t="shared" si="231"/>
        <v>0</v>
      </c>
      <c r="AJ72" s="15">
        <f t="shared" si="232"/>
        <v>0</v>
      </c>
      <c r="AK72" s="15">
        <f t="shared" si="233"/>
        <v>0</v>
      </c>
      <c r="AL72" s="15">
        <f t="shared" si="234"/>
        <v>0</v>
      </c>
      <c r="AM72" s="15">
        <f t="shared" si="235"/>
        <v>0</v>
      </c>
      <c r="AN72" t="str">
        <f t="shared" si="236"/>
        <v/>
      </c>
      <c r="AO72" s="10" t="str">
        <f t="shared" si="237"/>
        <v/>
      </c>
      <c r="AP72" s="10" t="str">
        <f t="shared" si="238"/>
        <v/>
      </c>
      <c r="AQ72" t="str">
        <f t="shared" si="239"/>
        <v/>
      </c>
      <c r="AR72" t="str">
        <f t="shared" si="240"/>
        <v/>
      </c>
      <c r="AS72" t="str">
        <f t="shared" si="241"/>
        <v/>
      </c>
      <c r="AT72">
        <f t="shared" si="247"/>
        <v>210</v>
      </c>
      <c r="AU72">
        <f t="shared" si="248"/>
        <v>0</v>
      </c>
      <c r="AV72">
        <f t="shared" si="242"/>
        <v>0</v>
      </c>
      <c r="AW72" t="str">
        <f t="shared" si="243"/>
        <v/>
      </c>
      <c r="AX72" t="str">
        <f t="shared" si="249"/>
        <v/>
      </c>
      <c r="AY72" t="str">
        <f t="shared" si="54"/>
        <v/>
      </c>
      <c r="BA72" s="7" t="s">
        <v>161</v>
      </c>
      <c r="BB72" t="str">
        <f t="shared" ref="BB72:BK72" si="253">IF(BB47="",IF(BB54="","",BB54),IF(BB54="",BB47*$BB$68,1/0))</f>
        <v/>
      </c>
      <c r="BC72" t="str">
        <f t="shared" si="253"/>
        <v/>
      </c>
      <c r="BD72">
        <f t="shared" si="253"/>
        <v>78216</v>
      </c>
      <c r="BE72" t="str">
        <f t="shared" si="253"/>
        <v/>
      </c>
      <c r="BF72" t="str">
        <f t="shared" si="253"/>
        <v/>
      </c>
      <c r="BG72" t="str">
        <f t="shared" si="253"/>
        <v/>
      </c>
      <c r="BH72" t="str">
        <f t="shared" si="253"/>
        <v/>
      </c>
      <c r="BI72" t="str">
        <f t="shared" si="253"/>
        <v/>
      </c>
      <c r="BJ72" t="str">
        <f t="shared" si="253"/>
        <v/>
      </c>
      <c r="BK72" t="str">
        <f t="shared" si="253"/>
        <v/>
      </c>
    </row>
    <row r="73" spans="2:63">
      <c r="B73" t="s">
        <v>85</v>
      </c>
      <c r="C73">
        <f ca="1">SUMIF(Y:Y,"&gt;0",Y:Y)/3</f>
        <v>4.7521800000000003E-2</v>
      </c>
      <c r="E73" s="4">
        <f t="shared" si="213"/>
        <v>1</v>
      </c>
      <c r="F73" s="19" t="s">
        <v>163</v>
      </c>
      <c r="G73" s="36">
        <v>200</v>
      </c>
      <c r="H73" s="37"/>
      <c r="I73" s="37"/>
      <c r="J73" s="38"/>
      <c r="K73" s="19">
        <v>5</v>
      </c>
      <c r="L73" s="39"/>
      <c r="M73" s="19"/>
      <c r="N73" t="str">
        <f t="shared" si="244"/>
        <v/>
      </c>
      <c r="O73" t="str">
        <f t="shared" si="245"/>
        <v/>
      </c>
      <c r="P73">
        <f t="shared" si="92"/>
        <v>0</v>
      </c>
      <c r="Q73">
        <f t="shared" si="246"/>
        <v>1</v>
      </c>
      <c r="R73" s="10">
        <f t="shared" si="214"/>
        <v>-2.5</v>
      </c>
      <c r="S73" s="10">
        <f t="shared" si="215"/>
        <v>0</v>
      </c>
      <c r="T73" s="10">
        <f t="shared" ca="1" si="216"/>
        <v>0.49951111111111113</v>
      </c>
      <c r="U73" s="10">
        <f t="shared" si="217"/>
        <v>0</v>
      </c>
      <c r="V73" s="10">
        <f t="shared" si="218"/>
        <v>0</v>
      </c>
      <c r="W73" s="10">
        <f t="shared" si="219"/>
        <v>0</v>
      </c>
      <c r="X73" s="10">
        <f t="shared" si="220"/>
        <v>0</v>
      </c>
      <c r="Y73" s="10">
        <f t="shared" si="221"/>
        <v>0</v>
      </c>
      <c r="Z73" s="10">
        <f t="shared" si="222"/>
        <v>0</v>
      </c>
      <c r="AA73" s="10">
        <f t="shared" si="223"/>
        <v>0</v>
      </c>
      <c r="AB73" s="8">
        <f t="shared" si="224"/>
        <v>0</v>
      </c>
      <c r="AC73" s="15">
        <f t="shared" si="225"/>
        <v>0</v>
      </c>
      <c r="AD73" s="15">
        <f t="shared" si="226"/>
        <v>0</v>
      </c>
      <c r="AE73" s="15">
        <f t="shared" si="227"/>
        <v>0</v>
      </c>
      <c r="AF73" s="15">
        <f t="shared" si="228"/>
        <v>0</v>
      </c>
      <c r="AG73" s="15">
        <f t="shared" si="229"/>
        <v>0</v>
      </c>
      <c r="AH73" s="15">
        <f t="shared" si="230"/>
        <v>0</v>
      </c>
      <c r="AI73" s="15">
        <f t="shared" si="231"/>
        <v>0</v>
      </c>
      <c r="AJ73" s="15">
        <f t="shared" si="232"/>
        <v>0</v>
      </c>
      <c r="AK73" s="15">
        <f t="shared" si="233"/>
        <v>0</v>
      </c>
      <c r="AL73" s="15">
        <f t="shared" si="234"/>
        <v>0</v>
      </c>
      <c r="AM73" s="15">
        <f t="shared" si="235"/>
        <v>0</v>
      </c>
      <c r="AN73" t="str">
        <f t="shared" si="236"/>
        <v/>
      </c>
      <c r="AO73" s="10" t="str">
        <f t="shared" si="237"/>
        <v/>
      </c>
      <c r="AP73" s="10" t="str">
        <f t="shared" si="238"/>
        <v/>
      </c>
      <c r="AQ73" t="str">
        <f t="shared" si="239"/>
        <v/>
      </c>
      <c r="AR73" t="str">
        <f t="shared" si="240"/>
        <v/>
      </c>
      <c r="AS73" t="str">
        <f t="shared" si="241"/>
        <v/>
      </c>
      <c r="AT73">
        <f t="shared" si="247"/>
        <v>200</v>
      </c>
      <c r="AU73">
        <f t="shared" si="248"/>
        <v>0</v>
      </c>
      <c r="AV73">
        <f t="shared" si="242"/>
        <v>0</v>
      </c>
      <c r="AW73" t="str">
        <f t="shared" si="243"/>
        <v/>
      </c>
      <c r="AX73" t="str">
        <f t="shared" si="249"/>
        <v/>
      </c>
      <c r="AY73" t="str">
        <f t="shared" si="54"/>
        <v/>
      </c>
      <c r="BA73" s="7" t="s">
        <v>162</v>
      </c>
      <c r="BB73">
        <f t="shared" ref="BB73:BK73" si="254">IF(BB48="",IF(BB55="","",BB55),IF(BB55="",BB48*$BB$68,1/0))</f>
        <v>0</v>
      </c>
      <c r="BC73">
        <f t="shared" si="254"/>
        <v>0</v>
      </c>
      <c r="BD73">
        <f t="shared" si="254"/>
        <v>0</v>
      </c>
      <c r="BE73">
        <f t="shared" si="254"/>
        <v>0</v>
      </c>
      <c r="BF73" t="str">
        <f t="shared" si="254"/>
        <v/>
      </c>
      <c r="BG73" t="str">
        <f t="shared" si="254"/>
        <v/>
      </c>
      <c r="BH73" t="str">
        <f t="shared" si="254"/>
        <v/>
      </c>
      <c r="BI73" t="str">
        <f t="shared" si="254"/>
        <v/>
      </c>
      <c r="BJ73" t="str">
        <f t="shared" si="254"/>
        <v/>
      </c>
      <c r="BK73" t="str">
        <f t="shared" si="254"/>
        <v/>
      </c>
    </row>
    <row r="74" spans="2:63">
      <c r="B74" t="s">
        <v>86</v>
      </c>
      <c r="C74">
        <f ca="1">SUMIF(Z:Z,"&gt;0",Z:Z)/3</f>
        <v>3.9428100000000001E-2</v>
      </c>
      <c r="E74" s="4">
        <f t="shared" si="213"/>
        <v>1</v>
      </c>
      <c r="F74" s="19" t="s">
        <v>163</v>
      </c>
      <c r="G74" s="36">
        <v>200</v>
      </c>
      <c r="H74" s="37"/>
      <c r="I74" s="37"/>
      <c r="J74" s="38"/>
      <c r="K74" s="19">
        <v>5</v>
      </c>
      <c r="L74" s="39"/>
      <c r="M74" s="19"/>
      <c r="N74" t="str">
        <f t="shared" si="244"/>
        <v/>
      </c>
      <c r="O74" t="str">
        <f t="shared" si="245"/>
        <v/>
      </c>
      <c r="P74">
        <f t="shared" si="92"/>
        <v>0</v>
      </c>
      <c r="Q74">
        <f t="shared" si="246"/>
        <v>1</v>
      </c>
      <c r="R74" s="10">
        <f t="shared" si="214"/>
        <v>-2.5</v>
      </c>
      <c r="S74" s="10">
        <f t="shared" si="215"/>
        <v>0</v>
      </c>
      <c r="T74" s="10">
        <f t="shared" ca="1" si="216"/>
        <v>0.49951111111111113</v>
      </c>
      <c r="U74" s="10">
        <f t="shared" si="217"/>
        <v>0</v>
      </c>
      <c r="V74" s="10">
        <f t="shared" si="218"/>
        <v>0</v>
      </c>
      <c r="W74" s="10">
        <f t="shared" si="219"/>
        <v>0</v>
      </c>
      <c r="X74" s="10">
        <f t="shared" si="220"/>
        <v>0</v>
      </c>
      <c r="Y74" s="10">
        <f t="shared" si="221"/>
        <v>0</v>
      </c>
      <c r="Z74" s="10">
        <f t="shared" si="222"/>
        <v>0</v>
      </c>
      <c r="AA74" s="10">
        <f t="shared" si="223"/>
        <v>0</v>
      </c>
      <c r="AB74" s="8">
        <f t="shared" si="224"/>
        <v>0</v>
      </c>
      <c r="AC74" s="15">
        <f t="shared" si="225"/>
        <v>0</v>
      </c>
      <c r="AD74" s="15">
        <f t="shared" si="226"/>
        <v>0</v>
      </c>
      <c r="AE74" s="15">
        <f t="shared" si="227"/>
        <v>0</v>
      </c>
      <c r="AF74" s="15">
        <f t="shared" si="228"/>
        <v>0</v>
      </c>
      <c r="AG74" s="15">
        <f t="shared" si="229"/>
        <v>0</v>
      </c>
      <c r="AH74" s="15">
        <f t="shared" si="230"/>
        <v>0</v>
      </c>
      <c r="AI74" s="15">
        <f t="shared" si="231"/>
        <v>0</v>
      </c>
      <c r="AJ74" s="15">
        <f t="shared" si="232"/>
        <v>0</v>
      </c>
      <c r="AK74" s="15">
        <f t="shared" si="233"/>
        <v>0</v>
      </c>
      <c r="AL74" s="15">
        <f t="shared" si="234"/>
        <v>0</v>
      </c>
      <c r="AM74" s="15">
        <f t="shared" si="235"/>
        <v>0</v>
      </c>
      <c r="AN74" t="str">
        <f t="shared" si="236"/>
        <v/>
      </c>
      <c r="AO74" s="10" t="str">
        <f t="shared" si="237"/>
        <v/>
      </c>
      <c r="AP74" s="10" t="str">
        <f t="shared" si="238"/>
        <v/>
      </c>
      <c r="AQ74" t="str">
        <f t="shared" si="239"/>
        <v/>
      </c>
      <c r="AR74" t="str">
        <f t="shared" si="240"/>
        <v/>
      </c>
      <c r="AS74" t="str">
        <f t="shared" si="241"/>
        <v/>
      </c>
      <c r="AT74">
        <f t="shared" si="247"/>
        <v>200</v>
      </c>
      <c r="AU74">
        <f t="shared" si="248"/>
        <v>0</v>
      </c>
      <c r="AV74">
        <f t="shared" si="242"/>
        <v>0</v>
      </c>
      <c r="AW74" t="str">
        <f t="shared" si="243"/>
        <v/>
      </c>
      <c r="AX74" t="str">
        <f t="shared" si="249"/>
        <v/>
      </c>
      <c r="AY74" t="str">
        <f t="shared" si="54"/>
        <v/>
      </c>
    </row>
    <row r="75" spans="2:63">
      <c r="B75" t="s">
        <v>87</v>
      </c>
      <c r="C75">
        <f ca="1">SUMIF(AA:AA,"&gt;0",AA:AA)/6</f>
        <v>1.8734531250000002E-2</v>
      </c>
      <c r="E75" s="4" t="str">
        <f t="shared" si="213"/>
        <v/>
      </c>
      <c r="F75" s="19" t="s">
        <v>182</v>
      </c>
      <c r="G75" s="36"/>
      <c r="H75" s="37"/>
      <c r="I75" s="37"/>
      <c r="J75" s="38"/>
      <c r="K75" s="19"/>
      <c r="L75" s="39"/>
      <c r="M75" s="19"/>
      <c r="N75" t="str">
        <f t="shared" si="244"/>
        <v/>
      </c>
      <c r="O75" t="str">
        <f t="shared" si="245"/>
        <v/>
      </c>
      <c r="P75" t="str">
        <f t="shared" si="92"/>
        <v/>
      </c>
      <c r="Q75" t="str">
        <f t="shared" si="246"/>
        <v/>
      </c>
      <c r="R75" s="10" t="str">
        <f t="shared" si="214"/>
        <v/>
      </c>
      <c r="S75" s="10" t="str">
        <f t="shared" si="215"/>
        <v/>
      </c>
      <c r="T75" s="10" t="str">
        <f t="shared" si="216"/>
        <v/>
      </c>
      <c r="U75" s="10" t="str">
        <f t="shared" si="217"/>
        <v/>
      </c>
      <c r="V75" s="10" t="str">
        <f t="shared" si="218"/>
        <v/>
      </c>
      <c r="W75" s="10" t="str">
        <f t="shared" si="219"/>
        <v/>
      </c>
      <c r="X75" s="10" t="str">
        <f t="shared" si="220"/>
        <v/>
      </c>
      <c r="Y75" s="10" t="str">
        <f t="shared" si="221"/>
        <v/>
      </c>
      <c r="Z75" s="10" t="str">
        <f t="shared" si="222"/>
        <v/>
      </c>
      <c r="AA75" s="10" t="str">
        <f t="shared" si="223"/>
        <v/>
      </c>
      <c r="AB75" s="8" t="str">
        <f t="shared" si="224"/>
        <v/>
      </c>
      <c r="AC75" s="15" t="str">
        <f t="shared" si="225"/>
        <v/>
      </c>
      <c r="AD75" s="15" t="str">
        <f t="shared" si="226"/>
        <v/>
      </c>
      <c r="AE75" s="15" t="str">
        <f t="shared" si="227"/>
        <v/>
      </c>
      <c r="AF75" s="15" t="str">
        <f t="shared" si="228"/>
        <v/>
      </c>
      <c r="AG75" s="15" t="str">
        <f t="shared" si="229"/>
        <v/>
      </c>
      <c r="AH75" s="15" t="str">
        <f t="shared" si="230"/>
        <v/>
      </c>
      <c r="AI75" s="15" t="str">
        <f t="shared" si="231"/>
        <v/>
      </c>
      <c r="AJ75" s="15" t="str">
        <f t="shared" si="232"/>
        <v/>
      </c>
      <c r="AK75" s="15" t="str">
        <f t="shared" si="233"/>
        <v/>
      </c>
      <c r="AL75" s="15" t="str">
        <f t="shared" si="234"/>
        <v/>
      </c>
      <c r="AM75" s="15" t="str">
        <f t="shared" si="235"/>
        <v/>
      </c>
      <c r="AN75" t="str">
        <f t="shared" si="236"/>
        <v/>
      </c>
      <c r="AO75" s="10" t="str">
        <f t="shared" si="237"/>
        <v/>
      </c>
      <c r="AP75" s="10" t="str">
        <f t="shared" si="238"/>
        <v/>
      </c>
      <c r="AQ75" t="str">
        <f t="shared" si="239"/>
        <v/>
      </c>
      <c r="AR75" t="str">
        <f t="shared" si="240"/>
        <v/>
      </c>
      <c r="AS75" t="str">
        <f t="shared" si="241"/>
        <v/>
      </c>
      <c r="AT75" t="str">
        <f t="shared" si="247"/>
        <v/>
      </c>
      <c r="AU75" t="str">
        <f t="shared" si="248"/>
        <v/>
      </c>
      <c r="AV75" t="str">
        <f t="shared" si="242"/>
        <v/>
      </c>
      <c r="AW75" t="str">
        <f t="shared" si="243"/>
        <v/>
      </c>
      <c r="AX75" t="str">
        <f t="shared" si="249"/>
        <v/>
      </c>
      <c r="AY75" t="str">
        <f t="shared" ref="AY75:AY120" si="255">IF(OR(P75="",P75=0),"",MAX(0.25,AS75+IF(AX75="",0,AX75)))</f>
        <v/>
      </c>
      <c r="BA75" t="s">
        <v>172</v>
      </c>
    </row>
    <row r="76" spans="2:63">
      <c r="E76" s="4" t="str">
        <f t="shared" si="213"/>
        <v/>
      </c>
      <c r="F76" s="19" t="s">
        <v>183</v>
      </c>
      <c r="G76" s="36"/>
      <c r="H76" s="37"/>
      <c r="I76" s="37"/>
      <c r="J76" s="38"/>
      <c r="K76" s="19"/>
      <c r="L76" s="39"/>
      <c r="M76" s="19"/>
      <c r="N76" t="str">
        <f t="shared" si="244"/>
        <v/>
      </c>
      <c r="O76" t="str">
        <f t="shared" si="245"/>
        <v/>
      </c>
      <c r="P76" t="str">
        <f t="shared" si="92"/>
        <v/>
      </c>
      <c r="Q76" t="str">
        <f t="shared" si="246"/>
        <v/>
      </c>
      <c r="R76" s="10" t="str">
        <f t="shared" si="214"/>
        <v/>
      </c>
      <c r="S76" s="10" t="str">
        <f t="shared" si="215"/>
        <v/>
      </c>
      <c r="T76" s="10" t="str">
        <f t="shared" si="216"/>
        <v/>
      </c>
      <c r="U76" s="10" t="str">
        <f t="shared" si="217"/>
        <v/>
      </c>
      <c r="V76" s="10" t="str">
        <f t="shared" si="218"/>
        <v/>
      </c>
      <c r="W76" s="10" t="str">
        <f t="shared" si="219"/>
        <v/>
      </c>
      <c r="X76" s="10" t="str">
        <f t="shared" si="220"/>
        <v/>
      </c>
      <c r="Y76" s="10" t="str">
        <f t="shared" si="221"/>
        <v/>
      </c>
      <c r="Z76" s="10" t="str">
        <f t="shared" si="222"/>
        <v/>
      </c>
      <c r="AA76" s="10" t="str">
        <f t="shared" si="223"/>
        <v/>
      </c>
      <c r="AB76" s="8" t="str">
        <f t="shared" si="224"/>
        <v/>
      </c>
      <c r="AC76" s="15" t="str">
        <f t="shared" si="225"/>
        <v/>
      </c>
      <c r="AD76" s="15" t="str">
        <f t="shared" si="226"/>
        <v/>
      </c>
      <c r="AE76" s="15" t="str">
        <f t="shared" si="227"/>
        <v/>
      </c>
      <c r="AF76" s="15" t="str">
        <f t="shared" si="228"/>
        <v/>
      </c>
      <c r="AG76" s="15" t="str">
        <f t="shared" si="229"/>
        <v/>
      </c>
      <c r="AH76" s="15" t="str">
        <f t="shared" si="230"/>
        <v/>
      </c>
      <c r="AI76" s="15" t="str">
        <f t="shared" si="231"/>
        <v/>
      </c>
      <c r="AJ76" s="15" t="str">
        <f t="shared" si="232"/>
        <v/>
      </c>
      <c r="AK76" s="15" t="str">
        <f t="shared" si="233"/>
        <v/>
      </c>
      <c r="AL76" s="15" t="str">
        <f t="shared" si="234"/>
        <v/>
      </c>
      <c r="AM76" s="15" t="str">
        <f t="shared" si="235"/>
        <v/>
      </c>
      <c r="AN76" t="str">
        <f t="shared" si="236"/>
        <v/>
      </c>
      <c r="AO76" s="10" t="str">
        <f t="shared" si="237"/>
        <v/>
      </c>
      <c r="AP76" s="10" t="str">
        <f t="shared" si="238"/>
        <v/>
      </c>
      <c r="AQ76" t="str">
        <f t="shared" si="239"/>
        <v/>
      </c>
      <c r="AR76" t="str">
        <f t="shared" si="240"/>
        <v/>
      </c>
      <c r="AS76" t="str">
        <f t="shared" si="241"/>
        <v/>
      </c>
      <c r="AT76" t="str">
        <f t="shared" si="247"/>
        <v/>
      </c>
      <c r="AU76" t="str">
        <f t="shared" si="248"/>
        <v/>
      </c>
      <c r="AV76" t="str">
        <f t="shared" si="242"/>
        <v/>
      </c>
      <c r="AW76" t="str">
        <f t="shared" si="243"/>
        <v/>
      </c>
      <c r="AX76" t="str">
        <f t="shared" si="249"/>
        <v/>
      </c>
      <c r="AY76" t="str">
        <f t="shared" si="255"/>
        <v/>
      </c>
      <c r="BA76" s="7" t="s">
        <v>156</v>
      </c>
      <c r="BB76" s="6">
        <f t="shared" ref="BB76:BK76" si="256">BB69/3600/1000/INDEX($BN:$CM,MATCH("Density",$BN:$BN,0),MATCH($BA76,$BN$1:$CM$1,0))</f>
        <v>0.49951111111111113</v>
      </c>
      <c r="BC76" s="6" t="e">
        <f t="shared" si="256"/>
        <v>#VALUE!</v>
      </c>
      <c r="BD76" s="6" t="e">
        <f t="shared" si="256"/>
        <v>#VALUE!</v>
      </c>
      <c r="BE76" s="6">
        <f t="shared" si="256"/>
        <v>0.49951111111111113</v>
      </c>
      <c r="BF76" s="6">
        <f t="shared" si="256"/>
        <v>0.49951111111111113</v>
      </c>
      <c r="BG76" s="6" t="e">
        <f t="shared" si="256"/>
        <v>#VALUE!</v>
      </c>
      <c r="BH76" s="6" t="e">
        <f t="shared" si="256"/>
        <v>#VALUE!</v>
      </c>
      <c r="BI76" s="6" t="e">
        <f t="shared" si="256"/>
        <v>#VALUE!</v>
      </c>
      <c r="BJ76" s="6" t="e">
        <f t="shared" si="256"/>
        <v>#VALUE!</v>
      </c>
      <c r="BK76" s="6" t="e">
        <f t="shared" si="256"/>
        <v>#VALUE!</v>
      </c>
    </row>
    <row r="77" spans="2:63">
      <c r="C77" s="10"/>
      <c r="E77" s="4" t="str">
        <f t="shared" si="213"/>
        <v/>
      </c>
      <c r="F77" s="19" t="s">
        <v>184</v>
      </c>
      <c r="G77" s="36"/>
      <c r="H77" s="37"/>
      <c r="I77" s="37"/>
      <c r="J77" s="38"/>
      <c r="K77" s="19"/>
      <c r="L77" s="39"/>
      <c r="M77" s="19"/>
      <c r="N77" t="str">
        <f t="shared" si="244"/>
        <v/>
      </c>
      <c r="O77" t="str">
        <f t="shared" si="245"/>
        <v/>
      </c>
      <c r="P77" t="str">
        <f t="shared" si="92"/>
        <v/>
      </c>
      <c r="Q77" t="str">
        <f t="shared" si="246"/>
        <v/>
      </c>
      <c r="R77" s="10" t="str">
        <f t="shared" si="214"/>
        <v/>
      </c>
      <c r="S77" s="10" t="str">
        <f t="shared" si="215"/>
        <v/>
      </c>
      <c r="T77" s="10" t="str">
        <f t="shared" si="216"/>
        <v/>
      </c>
      <c r="U77" s="10" t="str">
        <f t="shared" si="217"/>
        <v/>
      </c>
      <c r="V77" s="10" t="str">
        <f t="shared" si="218"/>
        <v/>
      </c>
      <c r="W77" s="10" t="str">
        <f t="shared" si="219"/>
        <v/>
      </c>
      <c r="X77" s="10" t="str">
        <f t="shared" si="220"/>
        <v/>
      </c>
      <c r="Y77" s="10" t="str">
        <f t="shared" si="221"/>
        <v/>
      </c>
      <c r="Z77" s="10" t="str">
        <f t="shared" si="222"/>
        <v/>
      </c>
      <c r="AA77" s="10" t="str">
        <f t="shared" si="223"/>
        <v/>
      </c>
      <c r="AB77" s="8" t="str">
        <f t="shared" si="224"/>
        <v/>
      </c>
      <c r="AC77" s="15" t="str">
        <f t="shared" si="225"/>
        <v/>
      </c>
      <c r="AD77" s="15" t="str">
        <f t="shared" si="226"/>
        <v/>
      </c>
      <c r="AE77" s="15" t="str">
        <f t="shared" si="227"/>
        <v/>
      </c>
      <c r="AF77" s="15" t="str">
        <f t="shared" si="228"/>
        <v/>
      </c>
      <c r="AG77" s="15" t="str">
        <f t="shared" si="229"/>
        <v/>
      </c>
      <c r="AH77" s="15" t="str">
        <f t="shared" si="230"/>
        <v/>
      </c>
      <c r="AI77" s="15" t="str">
        <f t="shared" si="231"/>
        <v/>
      </c>
      <c r="AJ77" s="15" t="str">
        <f t="shared" si="232"/>
        <v/>
      </c>
      <c r="AK77" s="15" t="str">
        <f t="shared" si="233"/>
        <v/>
      </c>
      <c r="AL77" s="15" t="str">
        <f t="shared" si="234"/>
        <v/>
      </c>
      <c r="AM77" s="15" t="str">
        <f t="shared" si="235"/>
        <v/>
      </c>
      <c r="AN77" t="str">
        <f t="shared" si="236"/>
        <v/>
      </c>
      <c r="AO77" s="10" t="str">
        <f t="shared" si="237"/>
        <v/>
      </c>
      <c r="AP77" s="10" t="str">
        <f t="shared" si="238"/>
        <v/>
      </c>
      <c r="AQ77" t="str">
        <f t="shared" si="239"/>
        <v/>
      </c>
      <c r="AR77" t="str">
        <f t="shared" si="240"/>
        <v/>
      </c>
      <c r="AS77" t="str">
        <f t="shared" si="241"/>
        <v/>
      </c>
      <c r="AT77" t="str">
        <f t="shared" si="247"/>
        <v/>
      </c>
      <c r="AU77" t="str">
        <f t="shared" si="248"/>
        <v/>
      </c>
      <c r="AV77" t="str">
        <f t="shared" si="242"/>
        <v/>
      </c>
      <c r="AW77" t="str">
        <f t="shared" si="243"/>
        <v/>
      </c>
      <c r="AX77" t="str">
        <f t="shared" si="249"/>
        <v/>
      </c>
      <c r="AY77" t="str">
        <f t="shared" si="255"/>
        <v/>
      </c>
      <c r="BA77" s="7" t="s">
        <v>98</v>
      </c>
      <c r="BB77" s="6" t="e">
        <f t="shared" ref="BB77:BK77" si="257">BB70/3600/1000/INDEX($BN:$CM,MATCH("Density",$BN:$BN,0),MATCH($BA77,$BN$1:$CM$1,0))</f>
        <v>#VALUE!</v>
      </c>
      <c r="BC77" s="6" t="e">
        <f t="shared" si="257"/>
        <v>#VALUE!</v>
      </c>
      <c r="BD77" s="6">
        <f t="shared" si="257"/>
        <v>0.95940972222222221</v>
      </c>
      <c r="BE77" s="6" t="e">
        <f t="shared" si="257"/>
        <v>#VALUE!</v>
      </c>
      <c r="BF77" s="6" t="e">
        <f t="shared" si="257"/>
        <v>#VALUE!</v>
      </c>
      <c r="BG77" s="6" t="e">
        <f t="shared" si="257"/>
        <v>#VALUE!</v>
      </c>
      <c r="BH77" s="6" t="e">
        <f t="shared" si="257"/>
        <v>#VALUE!</v>
      </c>
      <c r="BI77" s="6" t="e">
        <f t="shared" si="257"/>
        <v>#VALUE!</v>
      </c>
      <c r="BJ77" s="6" t="e">
        <f t="shared" si="257"/>
        <v>#VALUE!</v>
      </c>
      <c r="BK77" s="6" t="e">
        <f t="shared" si="257"/>
        <v>#VALUE!</v>
      </c>
    </row>
    <row r="78" spans="2:63">
      <c r="E78" s="4" t="str">
        <f t="shared" si="213"/>
        <v/>
      </c>
      <c r="F78" s="19" t="s">
        <v>185</v>
      </c>
      <c r="G78" s="36"/>
      <c r="H78" s="37"/>
      <c r="I78" s="37"/>
      <c r="J78" s="38"/>
      <c r="K78" s="19"/>
      <c r="L78" s="39"/>
      <c r="M78" s="19"/>
      <c r="N78" t="str">
        <f t="shared" si="244"/>
        <v/>
      </c>
      <c r="O78" t="str">
        <f t="shared" si="245"/>
        <v/>
      </c>
      <c r="P78" t="str">
        <f t="shared" si="92"/>
        <v/>
      </c>
      <c r="Q78" t="str">
        <f t="shared" si="246"/>
        <v/>
      </c>
      <c r="R78" s="10" t="str">
        <f t="shared" si="214"/>
        <v/>
      </c>
      <c r="S78" s="10" t="str">
        <f t="shared" si="215"/>
        <v/>
      </c>
      <c r="T78" s="10" t="str">
        <f t="shared" si="216"/>
        <v/>
      </c>
      <c r="U78" s="10" t="str">
        <f t="shared" si="217"/>
        <v/>
      </c>
      <c r="V78" s="10" t="str">
        <f t="shared" si="218"/>
        <v/>
      </c>
      <c r="W78" s="10" t="str">
        <f t="shared" si="219"/>
        <v/>
      </c>
      <c r="X78" s="10" t="str">
        <f t="shared" si="220"/>
        <v/>
      </c>
      <c r="Y78" s="10" t="str">
        <f t="shared" si="221"/>
        <v/>
      </c>
      <c r="Z78" s="10" t="str">
        <f t="shared" si="222"/>
        <v/>
      </c>
      <c r="AA78" s="10" t="str">
        <f t="shared" si="223"/>
        <v/>
      </c>
      <c r="AB78" s="8" t="str">
        <f t="shared" si="224"/>
        <v/>
      </c>
      <c r="AC78" s="15" t="str">
        <f t="shared" si="225"/>
        <v/>
      </c>
      <c r="AD78" s="15" t="str">
        <f t="shared" si="226"/>
        <v/>
      </c>
      <c r="AE78" s="15" t="str">
        <f t="shared" si="227"/>
        <v/>
      </c>
      <c r="AF78" s="15" t="str">
        <f t="shared" si="228"/>
        <v/>
      </c>
      <c r="AG78" s="15" t="str">
        <f t="shared" si="229"/>
        <v/>
      </c>
      <c r="AH78" s="15" t="str">
        <f t="shared" si="230"/>
        <v/>
      </c>
      <c r="AI78" s="15" t="str">
        <f t="shared" si="231"/>
        <v/>
      </c>
      <c r="AJ78" s="15" t="str">
        <f t="shared" si="232"/>
        <v/>
      </c>
      <c r="AK78" s="15" t="str">
        <f t="shared" si="233"/>
        <v/>
      </c>
      <c r="AL78" s="15" t="str">
        <f t="shared" si="234"/>
        <v/>
      </c>
      <c r="AM78" s="15" t="str">
        <f t="shared" si="235"/>
        <v/>
      </c>
      <c r="AN78" t="str">
        <f t="shared" si="236"/>
        <v/>
      </c>
      <c r="AO78" s="10" t="str">
        <f t="shared" si="237"/>
        <v/>
      </c>
      <c r="AP78" s="10" t="str">
        <f t="shared" si="238"/>
        <v/>
      </c>
      <c r="AQ78" t="str">
        <f t="shared" si="239"/>
        <v/>
      </c>
      <c r="AR78" t="str">
        <f t="shared" si="240"/>
        <v/>
      </c>
      <c r="AS78" t="str">
        <f t="shared" si="241"/>
        <v/>
      </c>
      <c r="AT78" t="str">
        <f t="shared" si="247"/>
        <v/>
      </c>
      <c r="AU78" t="str">
        <f t="shared" si="248"/>
        <v/>
      </c>
      <c r="AV78" t="str">
        <f t="shared" si="242"/>
        <v/>
      </c>
      <c r="AW78" t="str">
        <f t="shared" si="243"/>
        <v/>
      </c>
      <c r="AX78" t="str">
        <f t="shared" si="249"/>
        <v/>
      </c>
      <c r="AY78" t="str">
        <f t="shared" si="255"/>
        <v/>
      </c>
      <c r="BA78" s="7" t="s">
        <v>112</v>
      </c>
      <c r="BB78" s="6" t="e">
        <f t="shared" ref="BB78:BK78" si="258">BB71/3600/1000/INDEX($BN:$CM,MATCH("Density",$BN:$BN,0),MATCH($BA78,$BN$1:$CM$1,0))</f>
        <v>#VALUE!</v>
      </c>
      <c r="BC78" s="6" t="e">
        <f t="shared" si="258"/>
        <v>#VALUE!</v>
      </c>
      <c r="BD78" s="6">
        <f t="shared" si="258"/>
        <v>1.9614242424242423</v>
      </c>
      <c r="BE78" s="6" t="e">
        <f t="shared" si="258"/>
        <v>#VALUE!</v>
      </c>
      <c r="BF78" s="6" t="e">
        <f t="shared" si="258"/>
        <v>#VALUE!</v>
      </c>
      <c r="BG78" s="6" t="e">
        <f t="shared" si="258"/>
        <v>#VALUE!</v>
      </c>
      <c r="BH78" s="6" t="e">
        <f t="shared" si="258"/>
        <v>#VALUE!</v>
      </c>
      <c r="BI78" s="6" t="e">
        <f t="shared" si="258"/>
        <v>#VALUE!</v>
      </c>
      <c r="BJ78" s="6" t="e">
        <f t="shared" si="258"/>
        <v>#VALUE!</v>
      </c>
      <c r="BK78" s="6" t="e">
        <f t="shared" si="258"/>
        <v>#VALUE!</v>
      </c>
    </row>
    <row r="79" spans="2:63">
      <c r="E79" s="4" t="str">
        <f t="shared" si="213"/>
        <v/>
      </c>
      <c r="F79" s="19" t="s">
        <v>186</v>
      </c>
      <c r="G79" s="36"/>
      <c r="H79" s="37"/>
      <c r="I79" s="37"/>
      <c r="J79" s="38"/>
      <c r="K79" s="19"/>
      <c r="L79" s="39"/>
      <c r="M79" s="19"/>
      <c r="N79" t="str">
        <f t="shared" si="244"/>
        <v/>
      </c>
      <c r="O79" t="str">
        <f t="shared" si="245"/>
        <v/>
      </c>
      <c r="P79" t="str">
        <f t="shared" si="92"/>
        <v/>
      </c>
      <c r="Q79" t="str">
        <f t="shared" si="246"/>
        <v/>
      </c>
      <c r="R79" s="10" t="str">
        <f t="shared" si="214"/>
        <v/>
      </c>
      <c r="S79" s="10" t="str">
        <f t="shared" si="215"/>
        <v/>
      </c>
      <c r="T79" s="10" t="str">
        <f t="shared" si="216"/>
        <v/>
      </c>
      <c r="U79" s="10" t="str">
        <f t="shared" si="217"/>
        <v/>
      </c>
      <c r="V79" s="10" t="str">
        <f t="shared" si="218"/>
        <v/>
      </c>
      <c r="W79" s="10" t="str">
        <f t="shared" si="219"/>
        <v/>
      </c>
      <c r="X79" s="10" t="str">
        <f t="shared" si="220"/>
        <v/>
      </c>
      <c r="Y79" s="10" t="str">
        <f t="shared" si="221"/>
        <v/>
      </c>
      <c r="Z79" s="10" t="str">
        <f t="shared" si="222"/>
        <v/>
      </c>
      <c r="AA79" s="10" t="str">
        <f t="shared" si="223"/>
        <v/>
      </c>
      <c r="AB79" s="8" t="str">
        <f t="shared" si="224"/>
        <v/>
      </c>
      <c r="AC79" s="15" t="str">
        <f t="shared" si="225"/>
        <v/>
      </c>
      <c r="AD79" s="15" t="str">
        <f t="shared" si="226"/>
        <v/>
      </c>
      <c r="AE79" s="15" t="str">
        <f t="shared" si="227"/>
        <v/>
      </c>
      <c r="AF79" s="15" t="str">
        <f t="shared" si="228"/>
        <v/>
      </c>
      <c r="AG79" s="15" t="str">
        <f t="shared" si="229"/>
        <v/>
      </c>
      <c r="AH79" s="15" t="str">
        <f t="shared" si="230"/>
        <v/>
      </c>
      <c r="AI79" s="15" t="str">
        <f t="shared" si="231"/>
        <v/>
      </c>
      <c r="AJ79" s="15" t="str">
        <f t="shared" si="232"/>
        <v/>
      </c>
      <c r="AK79" s="15" t="str">
        <f t="shared" si="233"/>
        <v/>
      </c>
      <c r="AL79" s="15" t="str">
        <f t="shared" si="234"/>
        <v/>
      </c>
      <c r="AM79" s="15" t="str">
        <f t="shared" si="235"/>
        <v/>
      </c>
      <c r="AN79" t="str">
        <f t="shared" si="236"/>
        <v/>
      </c>
      <c r="AO79" s="10" t="str">
        <f t="shared" si="237"/>
        <v/>
      </c>
      <c r="AP79" s="10" t="str">
        <f t="shared" si="238"/>
        <v/>
      </c>
      <c r="AQ79" t="str">
        <f t="shared" si="239"/>
        <v/>
      </c>
      <c r="AR79" t="str">
        <f t="shared" si="240"/>
        <v/>
      </c>
      <c r="AS79" t="str">
        <f t="shared" si="241"/>
        <v/>
      </c>
      <c r="AT79" t="str">
        <f t="shared" si="247"/>
        <v/>
      </c>
      <c r="AU79" t="str">
        <f t="shared" si="248"/>
        <v/>
      </c>
      <c r="AV79" t="str">
        <f t="shared" si="242"/>
        <v/>
      </c>
      <c r="AW79" t="str">
        <f t="shared" si="243"/>
        <v/>
      </c>
      <c r="AX79" t="str">
        <f t="shared" si="249"/>
        <v/>
      </c>
      <c r="AY79" t="str">
        <f t="shared" si="255"/>
        <v/>
      </c>
      <c r="BA79" s="7" t="s">
        <v>113</v>
      </c>
      <c r="BB79" s="6" t="e">
        <f t="shared" ref="BB79:BK79" si="259">BB72/3600/1000/INDEX($BN:$CM,MATCH("Density",$BN:$BN,0),MATCH($BA79,$BN$1:$CM$1,0))</f>
        <v>#VALUE!</v>
      </c>
      <c r="BC79" s="6" t="e">
        <f t="shared" si="259"/>
        <v>#VALUE!</v>
      </c>
      <c r="BD79" s="6">
        <f t="shared" si="259"/>
        <v>1.2205992509363295</v>
      </c>
      <c r="BE79" s="6" t="e">
        <f t="shared" si="259"/>
        <v>#VALUE!</v>
      </c>
      <c r="BF79" s="6" t="e">
        <f t="shared" si="259"/>
        <v>#VALUE!</v>
      </c>
      <c r="BG79" s="6" t="e">
        <f t="shared" si="259"/>
        <v>#VALUE!</v>
      </c>
      <c r="BH79" s="6" t="e">
        <f t="shared" si="259"/>
        <v>#VALUE!</v>
      </c>
      <c r="BI79" s="6" t="e">
        <f t="shared" si="259"/>
        <v>#VALUE!</v>
      </c>
      <c r="BJ79" s="6" t="e">
        <f t="shared" si="259"/>
        <v>#VALUE!</v>
      </c>
      <c r="BK79" s="6" t="e">
        <f t="shared" si="259"/>
        <v>#VALUE!</v>
      </c>
    </row>
    <row r="80" spans="2:63">
      <c r="E80" s="4" t="str">
        <f t="shared" si="213"/>
        <v/>
      </c>
      <c r="F80" s="19"/>
      <c r="G80" s="36"/>
      <c r="H80" s="37"/>
      <c r="I80" s="37"/>
      <c r="J80" s="38"/>
      <c r="K80" s="19"/>
      <c r="L80" s="39"/>
      <c r="M80" s="19"/>
      <c r="N80" t="str">
        <f t="shared" si="244"/>
        <v/>
      </c>
      <c r="O80" t="str">
        <f t="shared" si="245"/>
        <v/>
      </c>
      <c r="P80" t="str">
        <f t="shared" si="92"/>
        <v/>
      </c>
      <c r="Q80" t="str">
        <f t="shared" si="246"/>
        <v/>
      </c>
      <c r="R80" s="10" t="str">
        <f t="shared" si="214"/>
        <v/>
      </c>
      <c r="S80" s="10" t="str">
        <f t="shared" si="215"/>
        <v/>
      </c>
      <c r="T80" s="10" t="str">
        <f t="shared" si="216"/>
        <v/>
      </c>
      <c r="U80" s="10" t="str">
        <f t="shared" si="217"/>
        <v/>
      </c>
      <c r="V80" s="10" t="str">
        <f t="shared" si="218"/>
        <v/>
      </c>
      <c r="W80" s="10" t="str">
        <f t="shared" si="219"/>
        <v/>
      </c>
      <c r="X80" s="10" t="str">
        <f t="shared" si="220"/>
        <v/>
      </c>
      <c r="Y80" s="10" t="str">
        <f t="shared" si="221"/>
        <v/>
      </c>
      <c r="Z80" s="10" t="str">
        <f t="shared" si="222"/>
        <v/>
      </c>
      <c r="AA80" s="10" t="str">
        <f t="shared" si="223"/>
        <v/>
      </c>
      <c r="AB80" s="8" t="str">
        <f t="shared" si="224"/>
        <v/>
      </c>
      <c r="AC80" s="15" t="str">
        <f t="shared" si="225"/>
        <v/>
      </c>
      <c r="AD80" s="15" t="str">
        <f t="shared" si="226"/>
        <v/>
      </c>
      <c r="AE80" s="15" t="str">
        <f t="shared" si="227"/>
        <v/>
      </c>
      <c r="AF80" s="15" t="str">
        <f t="shared" si="228"/>
        <v/>
      </c>
      <c r="AG80" s="15" t="str">
        <f t="shared" si="229"/>
        <v/>
      </c>
      <c r="AH80" s="15" t="str">
        <f t="shared" si="230"/>
        <v/>
      </c>
      <c r="AI80" s="15" t="str">
        <f t="shared" si="231"/>
        <v/>
      </c>
      <c r="AJ80" s="15" t="str">
        <f t="shared" si="232"/>
        <v/>
      </c>
      <c r="AK80" s="15" t="str">
        <f t="shared" si="233"/>
        <v/>
      </c>
      <c r="AL80" s="15" t="str">
        <f t="shared" si="234"/>
        <v/>
      </c>
      <c r="AM80" s="15" t="str">
        <f t="shared" si="235"/>
        <v/>
      </c>
      <c r="AN80" t="str">
        <f t="shared" si="236"/>
        <v/>
      </c>
      <c r="AO80" s="10" t="str">
        <f t="shared" si="237"/>
        <v/>
      </c>
      <c r="AP80" s="10" t="str">
        <f t="shared" si="238"/>
        <v/>
      </c>
      <c r="AQ80" t="str">
        <f t="shared" si="239"/>
        <v/>
      </c>
      <c r="AR80" t="str">
        <f t="shared" si="240"/>
        <v/>
      </c>
      <c r="AS80" t="str">
        <f t="shared" si="241"/>
        <v/>
      </c>
      <c r="AT80" t="str">
        <f t="shared" si="247"/>
        <v/>
      </c>
      <c r="AU80" t="str">
        <f t="shared" si="248"/>
        <v/>
      </c>
      <c r="AV80" t="str">
        <f t="shared" si="242"/>
        <v/>
      </c>
      <c r="AW80" t="str">
        <f t="shared" si="243"/>
        <v/>
      </c>
      <c r="AX80" t="str">
        <f t="shared" si="249"/>
        <v/>
      </c>
      <c r="AY80" t="str">
        <f t="shared" si="255"/>
        <v/>
      </c>
      <c r="BA80" s="7" t="s">
        <v>72</v>
      </c>
      <c r="BB80" s="6">
        <f t="shared" ref="BB80:BK80" si="260">BB73/3600/1000/INDEX($BN:$CM,MATCH("Density",$BN:$BN,0),MATCH($BA80,$BN$1:$CM$1,0))</f>
        <v>0</v>
      </c>
      <c r="BC80" s="6">
        <f t="shared" si="260"/>
        <v>0</v>
      </c>
      <c r="BD80" s="6">
        <f t="shared" si="260"/>
        <v>0</v>
      </c>
      <c r="BE80" s="6">
        <f t="shared" si="260"/>
        <v>0</v>
      </c>
      <c r="BF80" s="6" t="e">
        <f t="shared" si="260"/>
        <v>#VALUE!</v>
      </c>
      <c r="BG80" s="6" t="e">
        <f t="shared" si="260"/>
        <v>#VALUE!</v>
      </c>
      <c r="BH80" s="6" t="e">
        <f t="shared" si="260"/>
        <v>#VALUE!</v>
      </c>
      <c r="BI80" s="6" t="e">
        <f t="shared" si="260"/>
        <v>#VALUE!</v>
      </c>
      <c r="BJ80" s="6" t="e">
        <f t="shared" si="260"/>
        <v>#VALUE!</v>
      </c>
      <c r="BK80" s="6" t="e">
        <f t="shared" si="260"/>
        <v>#VALUE!</v>
      </c>
    </row>
    <row r="81" spans="5:51">
      <c r="E81" s="4" t="str">
        <f t="shared" si="213"/>
        <v/>
      </c>
      <c r="F81" s="19"/>
      <c r="G81" s="36"/>
      <c r="H81" s="37"/>
      <c r="I81" s="37"/>
      <c r="J81" s="38"/>
      <c r="K81" s="19"/>
      <c r="L81" s="39"/>
      <c r="M81" s="19"/>
      <c r="N81" t="str">
        <f t="shared" si="244"/>
        <v/>
      </c>
      <c r="O81" t="str">
        <f t="shared" si="245"/>
        <v/>
      </c>
      <c r="P81" t="str">
        <f t="shared" si="92"/>
        <v/>
      </c>
      <c r="Q81" t="str">
        <f t="shared" si="246"/>
        <v/>
      </c>
      <c r="R81" s="10" t="str">
        <f t="shared" si="214"/>
        <v/>
      </c>
      <c r="S81" s="10" t="str">
        <f t="shared" si="215"/>
        <v/>
      </c>
      <c r="T81" s="10" t="str">
        <f t="shared" si="216"/>
        <v/>
      </c>
      <c r="U81" s="10" t="str">
        <f t="shared" si="217"/>
        <v/>
      </c>
      <c r="V81" s="10" t="str">
        <f t="shared" si="218"/>
        <v/>
      </c>
      <c r="W81" s="10" t="str">
        <f t="shared" si="219"/>
        <v/>
      </c>
      <c r="X81" s="10" t="str">
        <f t="shared" si="220"/>
        <v/>
      </c>
      <c r="Y81" s="10" t="str">
        <f t="shared" si="221"/>
        <v/>
      </c>
      <c r="Z81" s="10" t="str">
        <f t="shared" si="222"/>
        <v/>
      </c>
      <c r="AA81" s="10" t="str">
        <f t="shared" si="223"/>
        <v/>
      </c>
      <c r="AB81" s="8" t="str">
        <f t="shared" si="224"/>
        <v/>
      </c>
      <c r="AC81" s="15" t="str">
        <f t="shared" si="225"/>
        <v/>
      </c>
      <c r="AD81" s="15" t="str">
        <f t="shared" si="226"/>
        <v/>
      </c>
      <c r="AE81" s="15" t="str">
        <f t="shared" si="227"/>
        <v/>
      </c>
      <c r="AF81" s="15" t="str">
        <f t="shared" si="228"/>
        <v/>
      </c>
      <c r="AG81" s="15" t="str">
        <f t="shared" si="229"/>
        <v/>
      </c>
      <c r="AH81" s="15" t="str">
        <f t="shared" si="230"/>
        <v/>
      </c>
      <c r="AI81" s="15" t="str">
        <f t="shared" si="231"/>
        <v/>
      </c>
      <c r="AJ81" s="15" t="str">
        <f t="shared" si="232"/>
        <v/>
      </c>
      <c r="AK81" s="15" t="str">
        <f t="shared" si="233"/>
        <v/>
      </c>
      <c r="AL81" s="15" t="str">
        <f t="shared" si="234"/>
        <v/>
      </c>
      <c r="AM81" s="15" t="str">
        <f t="shared" si="235"/>
        <v/>
      </c>
      <c r="AN81" t="str">
        <f t="shared" si="236"/>
        <v/>
      </c>
      <c r="AO81" s="10" t="str">
        <f t="shared" si="237"/>
        <v/>
      </c>
      <c r="AP81" s="10" t="str">
        <f t="shared" si="238"/>
        <v/>
      </c>
      <c r="AQ81" t="str">
        <f t="shared" si="239"/>
        <v/>
      </c>
      <c r="AR81" t="str">
        <f t="shared" si="240"/>
        <v/>
      </c>
      <c r="AS81" t="str">
        <f t="shared" si="241"/>
        <v/>
      </c>
      <c r="AT81" t="str">
        <f t="shared" si="247"/>
        <v/>
      </c>
      <c r="AU81" t="str">
        <f t="shared" si="248"/>
        <v/>
      </c>
      <c r="AV81" t="str">
        <f t="shared" si="242"/>
        <v/>
      </c>
      <c r="AW81" t="str">
        <f t="shared" si="243"/>
        <v/>
      </c>
      <c r="AX81" t="str">
        <f t="shared" si="249"/>
        <v/>
      </c>
      <c r="AY81" t="str">
        <f t="shared" si="255"/>
        <v/>
      </c>
    </row>
    <row r="82" spans="5:51">
      <c r="E82" s="4" t="str">
        <f t="shared" si="213"/>
        <v/>
      </c>
      <c r="F82" s="19"/>
      <c r="G82" s="36"/>
      <c r="H82" s="37"/>
      <c r="I82" s="37"/>
      <c r="J82" s="38"/>
      <c r="K82" s="19"/>
      <c r="L82" s="39"/>
      <c r="M82" s="19"/>
      <c r="N82" t="str">
        <f t="shared" si="244"/>
        <v/>
      </c>
      <c r="O82" t="str">
        <f t="shared" si="245"/>
        <v/>
      </c>
      <c r="P82" t="str">
        <f t="shared" si="92"/>
        <v/>
      </c>
      <c r="Q82" t="str">
        <f t="shared" si="246"/>
        <v/>
      </c>
      <c r="R82" s="10" t="str">
        <f t="shared" si="214"/>
        <v/>
      </c>
      <c r="S82" s="10" t="str">
        <f t="shared" si="215"/>
        <v/>
      </c>
      <c r="T82" s="10" t="str">
        <f t="shared" si="216"/>
        <v/>
      </c>
      <c r="U82" s="10" t="str">
        <f t="shared" si="217"/>
        <v/>
      </c>
      <c r="V82" s="10" t="str">
        <f t="shared" si="218"/>
        <v/>
      </c>
      <c r="W82" s="10" t="str">
        <f t="shared" si="219"/>
        <v/>
      </c>
      <c r="X82" s="10" t="str">
        <f t="shared" si="220"/>
        <v/>
      </c>
      <c r="Y82" s="10" t="str">
        <f t="shared" si="221"/>
        <v/>
      </c>
      <c r="Z82" s="10" t="str">
        <f t="shared" si="222"/>
        <v/>
      </c>
      <c r="AA82" s="10" t="str">
        <f t="shared" si="223"/>
        <v/>
      </c>
      <c r="AB82" s="8" t="str">
        <f t="shared" si="224"/>
        <v/>
      </c>
      <c r="AC82" s="15" t="str">
        <f t="shared" si="225"/>
        <v/>
      </c>
      <c r="AD82" s="15" t="str">
        <f t="shared" si="226"/>
        <v/>
      </c>
      <c r="AE82" s="15" t="str">
        <f t="shared" si="227"/>
        <v/>
      </c>
      <c r="AF82" s="15" t="str">
        <f t="shared" si="228"/>
        <v/>
      </c>
      <c r="AG82" s="15" t="str">
        <f t="shared" si="229"/>
        <v/>
      </c>
      <c r="AH82" s="15" t="str">
        <f t="shared" si="230"/>
        <v/>
      </c>
      <c r="AI82" s="15" t="str">
        <f t="shared" si="231"/>
        <v/>
      </c>
      <c r="AJ82" s="15" t="str">
        <f t="shared" si="232"/>
        <v/>
      </c>
      <c r="AK82" s="15" t="str">
        <f t="shared" si="233"/>
        <v/>
      </c>
      <c r="AL82" s="15" t="str">
        <f t="shared" si="234"/>
        <v/>
      </c>
      <c r="AM82" s="15" t="str">
        <f t="shared" si="235"/>
        <v/>
      </c>
      <c r="AN82" t="str">
        <f t="shared" si="236"/>
        <v/>
      </c>
      <c r="AO82" s="10" t="str">
        <f t="shared" si="237"/>
        <v/>
      </c>
      <c r="AP82" s="10" t="str">
        <f t="shared" si="238"/>
        <v/>
      </c>
      <c r="AQ82" t="str">
        <f t="shared" si="239"/>
        <v/>
      </c>
      <c r="AR82" t="str">
        <f t="shared" si="240"/>
        <v/>
      </c>
      <c r="AS82" t="str">
        <f t="shared" si="241"/>
        <v/>
      </c>
      <c r="AT82" t="str">
        <f t="shared" si="247"/>
        <v/>
      </c>
      <c r="AU82" t="str">
        <f t="shared" si="248"/>
        <v/>
      </c>
      <c r="AV82" t="str">
        <f t="shared" si="242"/>
        <v/>
      </c>
      <c r="AW82" t="str">
        <f t="shared" si="243"/>
        <v/>
      </c>
      <c r="AX82" t="str">
        <f t="shared" si="249"/>
        <v/>
      </c>
      <c r="AY82" t="str">
        <f t="shared" si="255"/>
        <v/>
      </c>
    </row>
    <row r="83" spans="5:51">
      <c r="E83" s="4" t="str">
        <f t="shared" si="213"/>
        <v/>
      </c>
      <c r="F83" s="19"/>
      <c r="G83" s="36"/>
      <c r="H83" s="37"/>
      <c r="I83" s="37"/>
      <c r="J83" s="38"/>
      <c r="K83" s="19"/>
      <c r="L83" s="39"/>
      <c r="M83" s="19"/>
      <c r="N83" t="str">
        <f t="shared" si="244"/>
        <v/>
      </c>
      <c r="O83" t="str">
        <f t="shared" si="245"/>
        <v/>
      </c>
      <c r="P83" t="str">
        <f t="shared" si="92"/>
        <v/>
      </c>
      <c r="Q83" t="str">
        <f t="shared" si="246"/>
        <v/>
      </c>
      <c r="R83" s="10" t="str">
        <f t="shared" si="214"/>
        <v/>
      </c>
      <c r="S83" s="10" t="str">
        <f t="shared" si="215"/>
        <v/>
      </c>
      <c r="T83" s="10" t="str">
        <f t="shared" si="216"/>
        <v/>
      </c>
      <c r="U83" s="10" t="str">
        <f t="shared" si="217"/>
        <v/>
      </c>
      <c r="V83" s="10" t="str">
        <f t="shared" si="218"/>
        <v/>
      </c>
      <c r="W83" s="10" t="str">
        <f t="shared" si="219"/>
        <v/>
      </c>
      <c r="X83" s="10" t="str">
        <f t="shared" si="220"/>
        <v/>
      </c>
      <c r="Y83" s="10" t="str">
        <f t="shared" si="221"/>
        <v/>
      </c>
      <c r="Z83" s="10" t="str">
        <f t="shared" si="222"/>
        <v/>
      </c>
      <c r="AA83" s="10" t="str">
        <f t="shared" si="223"/>
        <v/>
      </c>
      <c r="AB83" s="8" t="str">
        <f t="shared" si="224"/>
        <v/>
      </c>
      <c r="AC83" s="15" t="str">
        <f t="shared" si="225"/>
        <v/>
      </c>
      <c r="AD83" s="15" t="str">
        <f t="shared" si="226"/>
        <v/>
      </c>
      <c r="AE83" s="15" t="str">
        <f t="shared" si="227"/>
        <v/>
      </c>
      <c r="AF83" s="15" t="str">
        <f t="shared" si="228"/>
        <v/>
      </c>
      <c r="AG83" s="15" t="str">
        <f t="shared" si="229"/>
        <v/>
      </c>
      <c r="AH83" s="15" t="str">
        <f t="shared" si="230"/>
        <v/>
      </c>
      <c r="AI83" s="15" t="str">
        <f t="shared" si="231"/>
        <v/>
      </c>
      <c r="AJ83" s="15" t="str">
        <f t="shared" si="232"/>
        <v/>
      </c>
      <c r="AK83" s="15" t="str">
        <f t="shared" si="233"/>
        <v/>
      </c>
      <c r="AL83" s="15" t="str">
        <f t="shared" si="234"/>
        <v/>
      </c>
      <c r="AM83" s="15" t="str">
        <f t="shared" si="235"/>
        <v/>
      </c>
      <c r="AN83" t="str">
        <f t="shared" si="236"/>
        <v/>
      </c>
      <c r="AO83" s="10" t="str">
        <f t="shared" si="237"/>
        <v/>
      </c>
      <c r="AP83" s="10" t="str">
        <f t="shared" si="238"/>
        <v/>
      </c>
      <c r="AQ83" t="str">
        <f t="shared" si="239"/>
        <v/>
      </c>
      <c r="AR83" t="str">
        <f t="shared" si="240"/>
        <v/>
      </c>
      <c r="AS83" t="str">
        <f t="shared" si="241"/>
        <v/>
      </c>
      <c r="AT83" t="str">
        <f t="shared" si="247"/>
        <v/>
      </c>
      <c r="AU83" t="str">
        <f t="shared" si="248"/>
        <v/>
      </c>
      <c r="AV83" t="str">
        <f t="shared" si="242"/>
        <v/>
      </c>
      <c r="AW83" t="str">
        <f t="shared" si="243"/>
        <v/>
      </c>
      <c r="AX83" t="str">
        <f t="shared" si="249"/>
        <v/>
      </c>
      <c r="AY83" t="str">
        <f t="shared" si="255"/>
        <v/>
      </c>
    </row>
    <row r="84" spans="5:51">
      <c r="E84" s="4" t="str">
        <f t="shared" si="213"/>
        <v/>
      </c>
      <c r="F84" s="19"/>
      <c r="G84" s="36"/>
      <c r="H84" s="37"/>
      <c r="I84" s="37"/>
      <c r="J84" s="38"/>
      <c r="K84" s="19"/>
      <c r="L84" s="39"/>
      <c r="M84" s="19"/>
      <c r="N84" t="str">
        <f t="shared" si="244"/>
        <v/>
      </c>
      <c r="O84" t="str">
        <f t="shared" si="245"/>
        <v/>
      </c>
      <c r="P84" t="str">
        <f t="shared" si="92"/>
        <v/>
      </c>
      <c r="Q84" t="str">
        <f t="shared" si="246"/>
        <v/>
      </c>
      <c r="R84" s="10" t="str">
        <f t="shared" si="214"/>
        <v/>
      </c>
      <c r="S84" s="10" t="str">
        <f t="shared" si="215"/>
        <v/>
      </c>
      <c r="T84" s="10" t="str">
        <f t="shared" si="216"/>
        <v/>
      </c>
      <c r="U84" s="10" t="str">
        <f t="shared" si="217"/>
        <v/>
      </c>
      <c r="V84" s="10" t="str">
        <f t="shared" si="218"/>
        <v/>
      </c>
      <c r="W84" s="10" t="str">
        <f t="shared" si="219"/>
        <v/>
      </c>
      <c r="X84" s="10" t="str">
        <f t="shared" si="220"/>
        <v/>
      </c>
      <c r="Y84" s="10" t="str">
        <f t="shared" si="221"/>
        <v/>
      </c>
      <c r="Z84" s="10" t="str">
        <f t="shared" si="222"/>
        <v/>
      </c>
      <c r="AA84" s="10" t="str">
        <f t="shared" si="223"/>
        <v/>
      </c>
      <c r="AB84" s="8" t="str">
        <f t="shared" si="224"/>
        <v/>
      </c>
      <c r="AC84" s="15" t="str">
        <f t="shared" si="225"/>
        <v/>
      </c>
      <c r="AD84" s="15" t="str">
        <f t="shared" si="226"/>
        <v/>
      </c>
      <c r="AE84" s="15" t="str">
        <f t="shared" si="227"/>
        <v/>
      </c>
      <c r="AF84" s="15" t="str">
        <f t="shared" si="228"/>
        <v/>
      </c>
      <c r="AG84" s="15" t="str">
        <f t="shared" si="229"/>
        <v/>
      </c>
      <c r="AH84" s="15" t="str">
        <f t="shared" si="230"/>
        <v/>
      </c>
      <c r="AI84" s="15" t="str">
        <f t="shared" si="231"/>
        <v/>
      </c>
      <c r="AJ84" s="15" t="str">
        <f t="shared" si="232"/>
        <v/>
      </c>
      <c r="AK84" s="15" t="str">
        <f t="shared" si="233"/>
        <v/>
      </c>
      <c r="AL84" s="15" t="str">
        <f t="shared" si="234"/>
        <v/>
      </c>
      <c r="AM84" s="15" t="str">
        <f t="shared" si="235"/>
        <v/>
      </c>
      <c r="AN84" t="str">
        <f t="shared" si="236"/>
        <v/>
      </c>
      <c r="AO84" s="10" t="str">
        <f t="shared" si="237"/>
        <v/>
      </c>
      <c r="AP84" s="10" t="str">
        <f t="shared" si="238"/>
        <v/>
      </c>
      <c r="AQ84" t="str">
        <f t="shared" si="239"/>
        <v/>
      </c>
      <c r="AR84" t="str">
        <f t="shared" si="240"/>
        <v/>
      </c>
      <c r="AS84" t="str">
        <f t="shared" si="241"/>
        <v/>
      </c>
      <c r="AT84" t="str">
        <f t="shared" si="247"/>
        <v/>
      </c>
      <c r="AU84" t="str">
        <f t="shared" si="248"/>
        <v/>
      </c>
      <c r="AV84" t="str">
        <f t="shared" si="242"/>
        <v/>
      </c>
      <c r="AW84" t="str">
        <f t="shared" si="243"/>
        <v/>
      </c>
      <c r="AX84" t="str">
        <f t="shared" si="249"/>
        <v/>
      </c>
      <c r="AY84" t="str">
        <f t="shared" si="255"/>
        <v/>
      </c>
    </row>
    <row r="85" spans="5:51">
      <c r="E85" s="4" t="str">
        <f t="shared" si="213"/>
        <v/>
      </c>
      <c r="F85" s="19"/>
      <c r="G85" s="36"/>
      <c r="H85" s="37"/>
      <c r="I85" s="37"/>
      <c r="J85" s="38"/>
      <c r="K85" s="19"/>
      <c r="L85" s="39"/>
      <c r="M85" s="19"/>
      <c r="N85" t="str">
        <f t="shared" si="244"/>
        <v/>
      </c>
      <c r="O85" t="str">
        <f t="shared" si="245"/>
        <v/>
      </c>
      <c r="P85" t="str">
        <f t="shared" ref="P85:P120" si="261">IF(G85="","",IF(AND(G85&gt;=100,G85&lt;300),0,1))</f>
        <v/>
      </c>
      <c r="Q85" t="str">
        <f t="shared" si="246"/>
        <v/>
      </c>
      <c r="R85" s="10" t="str">
        <f t="shared" si="214"/>
        <v/>
      </c>
      <c r="S85" s="10" t="str">
        <f t="shared" si="215"/>
        <v/>
      </c>
      <c r="T85" s="10" t="str">
        <f t="shared" si="216"/>
        <v/>
      </c>
      <c r="U85" s="10" t="str">
        <f t="shared" si="217"/>
        <v/>
      </c>
      <c r="V85" s="10" t="str">
        <f t="shared" si="218"/>
        <v/>
      </c>
      <c r="W85" s="10" t="str">
        <f t="shared" si="219"/>
        <v/>
      </c>
      <c r="X85" s="10" t="str">
        <f t="shared" si="220"/>
        <v/>
      </c>
      <c r="Y85" s="10" t="str">
        <f t="shared" si="221"/>
        <v/>
      </c>
      <c r="Z85" s="10" t="str">
        <f t="shared" si="222"/>
        <v/>
      </c>
      <c r="AA85" s="10" t="str">
        <f t="shared" si="223"/>
        <v/>
      </c>
      <c r="AB85" s="8" t="str">
        <f t="shared" si="224"/>
        <v/>
      </c>
      <c r="AC85" s="15" t="str">
        <f t="shared" si="225"/>
        <v/>
      </c>
      <c r="AD85" s="15" t="str">
        <f t="shared" si="226"/>
        <v/>
      </c>
      <c r="AE85" s="15" t="str">
        <f t="shared" si="227"/>
        <v/>
      </c>
      <c r="AF85" s="15" t="str">
        <f t="shared" si="228"/>
        <v/>
      </c>
      <c r="AG85" s="15" t="str">
        <f t="shared" si="229"/>
        <v/>
      </c>
      <c r="AH85" s="15" t="str">
        <f t="shared" si="230"/>
        <v/>
      </c>
      <c r="AI85" s="15" t="str">
        <f t="shared" si="231"/>
        <v/>
      </c>
      <c r="AJ85" s="15" t="str">
        <f t="shared" si="232"/>
        <v/>
      </c>
      <c r="AK85" s="15" t="str">
        <f t="shared" si="233"/>
        <v/>
      </c>
      <c r="AL85" s="15" t="str">
        <f t="shared" si="234"/>
        <v/>
      </c>
      <c r="AM85" s="15" t="str">
        <f t="shared" si="235"/>
        <v/>
      </c>
      <c r="AN85" t="str">
        <f t="shared" si="236"/>
        <v/>
      </c>
      <c r="AO85" s="10" t="str">
        <f t="shared" si="237"/>
        <v/>
      </c>
      <c r="AP85" s="10" t="str">
        <f t="shared" si="238"/>
        <v/>
      </c>
      <c r="AQ85" t="str">
        <f t="shared" si="239"/>
        <v/>
      </c>
      <c r="AR85" t="str">
        <f t="shared" si="240"/>
        <v/>
      </c>
      <c r="AS85" t="str">
        <f t="shared" si="241"/>
        <v/>
      </c>
      <c r="AT85" t="str">
        <f t="shared" si="247"/>
        <v/>
      </c>
      <c r="AU85" t="str">
        <f t="shared" si="248"/>
        <v/>
      </c>
      <c r="AV85" t="str">
        <f t="shared" si="242"/>
        <v/>
      </c>
      <c r="AW85" t="str">
        <f t="shared" si="243"/>
        <v/>
      </c>
      <c r="AX85" t="str">
        <f t="shared" si="249"/>
        <v/>
      </c>
      <c r="AY85" t="str">
        <f t="shared" si="255"/>
        <v/>
      </c>
    </row>
    <row r="86" spans="5:51">
      <c r="E86" s="4" t="str">
        <f t="shared" si="213"/>
        <v/>
      </c>
      <c r="F86" s="19"/>
      <c r="G86" s="36"/>
      <c r="H86" s="37"/>
      <c r="I86" s="37"/>
      <c r="J86" s="38"/>
      <c r="K86" s="19"/>
      <c r="L86" s="39"/>
      <c r="M86" s="19"/>
      <c r="N86" t="str">
        <f t="shared" si="244"/>
        <v/>
      </c>
      <c r="O86" t="str">
        <f t="shared" si="245"/>
        <v/>
      </c>
      <c r="P86" t="str">
        <f t="shared" si="261"/>
        <v/>
      </c>
      <c r="Q86" t="str">
        <f t="shared" si="246"/>
        <v/>
      </c>
      <c r="R86" s="10" t="str">
        <f t="shared" si="214"/>
        <v/>
      </c>
      <c r="S86" s="10" t="str">
        <f t="shared" si="215"/>
        <v/>
      </c>
      <c r="T86" s="10" t="str">
        <f t="shared" si="216"/>
        <v/>
      </c>
      <c r="U86" s="10" t="str">
        <f t="shared" si="217"/>
        <v/>
      </c>
      <c r="V86" s="10" t="str">
        <f t="shared" si="218"/>
        <v/>
      </c>
      <c r="W86" s="10" t="str">
        <f t="shared" si="219"/>
        <v/>
      </c>
      <c r="X86" s="10" t="str">
        <f t="shared" si="220"/>
        <v/>
      </c>
      <c r="Y86" s="10" t="str">
        <f t="shared" si="221"/>
        <v/>
      </c>
      <c r="Z86" s="10" t="str">
        <f t="shared" si="222"/>
        <v/>
      </c>
      <c r="AA86" s="10" t="str">
        <f t="shared" si="223"/>
        <v/>
      </c>
      <c r="AB86" s="8" t="str">
        <f t="shared" si="224"/>
        <v/>
      </c>
      <c r="AC86" s="15" t="str">
        <f t="shared" si="225"/>
        <v/>
      </c>
      <c r="AD86" s="15" t="str">
        <f t="shared" si="226"/>
        <v/>
      </c>
      <c r="AE86" s="15" t="str">
        <f t="shared" si="227"/>
        <v/>
      </c>
      <c r="AF86" s="15" t="str">
        <f t="shared" si="228"/>
        <v/>
      </c>
      <c r="AG86" s="15" t="str">
        <f t="shared" si="229"/>
        <v/>
      </c>
      <c r="AH86" s="15" t="str">
        <f t="shared" si="230"/>
        <v/>
      </c>
      <c r="AI86" s="15" t="str">
        <f t="shared" si="231"/>
        <v/>
      </c>
      <c r="AJ86" s="15" t="str">
        <f t="shared" si="232"/>
        <v/>
      </c>
      <c r="AK86" s="15" t="str">
        <f t="shared" si="233"/>
        <v/>
      </c>
      <c r="AL86" s="15" t="str">
        <f t="shared" si="234"/>
        <v/>
      </c>
      <c r="AM86" s="15" t="str">
        <f t="shared" si="235"/>
        <v/>
      </c>
      <c r="AN86" t="str">
        <f t="shared" si="236"/>
        <v/>
      </c>
      <c r="AO86" s="10" t="str">
        <f t="shared" si="237"/>
        <v/>
      </c>
      <c r="AP86" s="10" t="str">
        <f t="shared" si="238"/>
        <v/>
      </c>
      <c r="AQ86" t="str">
        <f t="shared" si="239"/>
        <v/>
      </c>
      <c r="AR86" t="str">
        <f t="shared" si="240"/>
        <v/>
      </c>
      <c r="AS86" t="str">
        <f t="shared" si="241"/>
        <v/>
      </c>
      <c r="AT86" t="str">
        <f t="shared" si="247"/>
        <v/>
      </c>
      <c r="AU86" t="str">
        <f t="shared" si="248"/>
        <v/>
      </c>
      <c r="AV86" t="str">
        <f t="shared" si="242"/>
        <v/>
      </c>
      <c r="AW86" t="str">
        <f t="shared" si="243"/>
        <v/>
      </c>
      <c r="AX86" t="str">
        <f t="shared" si="249"/>
        <v/>
      </c>
      <c r="AY86" t="str">
        <f t="shared" si="255"/>
        <v/>
      </c>
    </row>
    <row r="87" spans="5:51">
      <c r="E87" s="4" t="str">
        <f t="shared" si="213"/>
        <v/>
      </c>
      <c r="F87" s="19"/>
      <c r="G87" s="36"/>
      <c r="H87" s="37"/>
      <c r="I87" s="37"/>
      <c r="J87" s="38"/>
      <c r="K87" s="19"/>
      <c r="L87" s="39"/>
      <c r="M87" s="19"/>
      <c r="N87" t="str">
        <f t="shared" si="244"/>
        <v/>
      </c>
      <c r="O87" t="str">
        <f t="shared" si="245"/>
        <v/>
      </c>
      <c r="P87" t="str">
        <f t="shared" si="261"/>
        <v/>
      </c>
      <c r="Q87" t="str">
        <f t="shared" si="246"/>
        <v/>
      </c>
      <c r="R87" s="10" t="str">
        <f t="shared" si="214"/>
        <v/>
      </c>
      <c r="S87" s="10" t="str">
        <f t="shared" si="215"/>
        <v/>
      </c>
      <c r="T87" s="10" t="str">
        <f t="shared" si="216"/>
        <v/>
      </c>
      <c r="U87" s="10" t="str">
        <f t="shared" si="217"/>
        <v/>
      </c>
      <c r="V87" s="10" t="str">
        <f t="shared" si="218"/>
        <v/>
      </c>
      <c r="W87" s="10" t="str">
        <f t="shared" si="219"/>
        <v/>
      </c>
      <c r="X87" s="10" t="str">
        <f t="shared" si="220"/>
        <v/>
      </c>
      <c r="Y87" s="10" t="str">
        <f t="shared" si="221"/>
        <v/>
      </c>
      <c r="Z87" s="10" t="str">
        <f t="shared" si="222"/>
        <v/>
      </c>
      <c r="AA87" s="10" t="str">
        <f t="shared" si="223"/>
        <v/>
      </c>
      <c r="AB87" s="8" t="str">
        <f t="shared" si="224"/>
        <v/>
      </c>
      <c r="AC87" s="15" t="str">
        <f t="shared" si="225"/>
        <v/>
      </c>
      <c r="AD87" s="15" t="str">
        <f t="shared" si="226"/>
        <v/>
      </c>
      <c r="AE87" s="15" t="str">
        <f t="shared" si="227"/>
        <v/>
      </c>
      <c r="AF87" s="15" t="str">
        <f t="shared" si="228"/>
        <v/>
      </c>
      <c r="AG87" s="15" t="str">
        <f t="shared" si="229"/>
        <v/>
      </c>
      <c r="AH87" s="15" t="str">
        <f t="shared" si="230"/>
        <v/>
      </c>
      <c r="AI87" s="15" t="str">
        <f t="shared" si="231"/>
        <v/>
      </c>
      <c r="AJ87" s="15" t="str">
        <f t="shared" si="232"/>
        <v/>
      </c>
      <c r="AK87" s="15" t="str">
        <f t="shared" si="233"/>
        <v/>
      </c>
      <c r="AL87" s="15" t="str">
        <f t="shared" si="234"/>
        <v/>
      </c>
      <c r="AM87" s="15" t="str">
        <f t="shared" si="235"/>
        <v/>
      </c>
      <c r="AN87" t="str">
        <f t="shared" si="236"/>
        <v/>
      </c>
      <c r="AO87" s="10" t="str">
        <f t="shared" si="237"/>
        <v/>
      </c>
      <c r="AP87" s="10" t="str">
        <f t="shared" si="238"/>
        <v/>
      </c>
      <c r="AQ87" t="str">
        <f t="shared" si="239"/>
        <v/>
      </c>
      <c r="AR87" t="str">
        <f t="shared" si="240"/>
        <v/>
      </c>
      <c r="AS87" t="str">
        <f t="shared" si="241"/>
        <v/>
      </c>
      <c r="AT87" t="str">
        <f t="shared" si="247"/>
        <v/>
      </c>
      <c r="AU87" t="str">
        <f t="shared" si="248"/>
        <v/>
      </c>
      <c r="AV87" t="str">
        <f t="shared" si="242"/>
        <v/>
      </c>
      <c r="AW87" t="str">
        <f t="shared" si="243"/>
        <v/>
      </c>
      <c r="AX87" t="str">
        <f t="shared" si="249"/>
        <v/>
      </c>
      <c r="AY87" t="str">
        <f t="shared" si="255"/>
        <v/>
      </c>
    </row>
    <row r="88" spans="5:51">
      <c r="E88" s="4" t="str">
        <f t="shared" si="213"/>
        <v/>
      </c>
      <c r="F88" s="19"/>
      <c r="G88" s="36"/>
      <c r="H88" s="37"/>
      <c r="I88" s="37"/>
      <c r="J88" s="38"/>
      <c r="K88" s="19"/>
      <c r="L88" s="39"/>
      <c r="M88" s="19"/>
      <c r="N88" t="str">
        <f t="shared" si="244"/>
        <v/>
      </c>
      <c r="O88" t="str">
        <f t="shared" si="245"/>
        <v/>
      </c>
      <c r="P88" t="str">
        <f t="shared" si="261"/>
        <v/>
      </c>
      <c r="Q88" t="str">
        <f t="shared" si="246"/>
        <v/>
      </c>
      <c r="R88" s="10" t="str">
        <f t="shared" si="214"/>
        <v/>
      </c>
      <c r="S88" s="10" t="str">
        <f t="shared" si="215"/>
        <v/>
      </c>
      <c r="T88" s="10" t="str">
        <f t="shared" si="216"/>
        <v/>
      </c>
      <c r="U88" s="10" t="str">
        <f t="shared" si="217"/>
        <v/>
      </c>
      <c r="V88" s="10" t="str">
        <f t="shared" si="218"/>
        <v/>
      </c>
      <c r="W88" s="10" t="str">
        <f t="shared" si="219"/>
        <v/>
      </c>
      <c r="X88" s="10" t="str">
        <f t="shared" si="220"/>
        <v/>
      </c>
      <c r="Y88" s="10" t="str">
        <f t="shared" si="221"/>
        <v/>
      </c>
      <c r="Z88" s="10" t="str">
        <f t="shared" si="222"/>
        <v/>
      </c>
      <c r="AA88" s="10" t="str">
        <f t="shared" si="223"/>
        <v/>
      </c>
      <c r="AB88" s="8" t="str">
        <f t="shared" si="224"/>
        <v/>
      </c>
      <c r="AC88" s="15" t="str">
        <f t="shared" si="225"/>
        <v/>
      </c>
      <c r="AD88" s="15" t="str">
        <f t="shared" si="226"/>
        <v/>
      </c>
      <c r="AE88" s="15" t="str">
        <f t="shared" si="227"/>
        <v/>
      </c>
      <c r="AF88" s="15" t="str">
        <f t="shared" si="228"/>
        <v/>
      </c>
      <c r="AG88" s="15" t="str">
        <f t="shared" si="229"/>
        <v/>
      </c>
      <c r="AH88" s="15" t="str">
        <f t="shared" si="230"/>
        <v/>
      </c>
      <c r="AI88" s="15" t="str">
        <f t="shared" si="231"/>
        <v/>
      </c>
      <c r="AJ88" s="15" t="str">
        <f t="shared" si="232"/>
        <v/>
      </c>
      <c r="AK88" s="15" t="str">
        <f t="shared" si="233"/>
        <v/>
      </c>
      <c r="AL88" s="15" t="str">
        <f t="shared" si="234"/>
        <v/>
      </c>
      <c r="AM88" s="15" t="str">
        <f t="shared" si="235"/>
        <v/>
      </c>
      <c r="AN88" t="str">
        <f t="shared" si="236"/>
        <v/>
      </c>
      <c r="AO88" s="10" t="str">
        <f t="shared" si="237"/>
        <v/>
      </c>
      <c r="AP88" s="10" t="str">
        <f t="shared" si="238"/>
        <v/>
      </c>
      <c r="AQ88" t="str">
        <f t="shared" si="239"/>
        <v/>
      </c>
      <c r="AR88" t="str">
        <f t="shared" si="240"/>
        <v/>
      </c>
      <c r="AS88" t="str">
        <f t="shared" si="241"/>
        <v/>
      </c>
      <c r="AT88" t="str">
        <f t="shared" si="247"/>
        <v/>
      </c>
      <c r="AU88" t="str">
        <f t="shared" si="248"/>
        <v/>
      </c>
      <c r="AV88" t="str">
        <f t="shared" si="242"/>
        <v/>
      </c>
      <c r="AW88" t="str">
        <f t="shared" si="243"/>
        <v/>
      </c>
      <c r="AX88" t="str">
        <f t="shared" si="249"/>
        <v/>
      </c>
      <c r="AY88" t="str">
        <f t="shared" si="255"/>
        <v/>
      </c>
    </row>
    <row r="89" spans="5:51">
      <c r="E89" s="4" t="str">
        <f t="shared" si="213"/>
        <v/>
      </c>
      <c r="F89" s="19"/>
      <c r="G89" s="36"/>
      <c r="H89" s="37"/>
      <c r="I89" s="37"/>
      <c r="J89" s="38"/>
      <c r="K89" s="19"/>
      <c r="L89" s="39"/>
      <c r="M89" s="19"/>
      <c r="N89" t="str">
        <f t="shared" si="244"/>
        <v/>
      </c>
      <c r="O89" t="str">
        <f t="shared" si="245"/>
        <v/>
      </c>
      <c r="P89" t="str">
        <f t="shared" si="261"/>
        <v/>
      </c>
      <c r="Q89" t="str">
        <f t="shared" si="246"/>
        <v/>
      </c>
      <c r="R89" s="10" t="str">
        <f t="shared" si="214"/>
        <v/>
      </c>
      <c r="S89" s="10" t="str">
        <f t="shared" si="215"/>
        <v/>
      </c>
      <c r="T89" s="10" t="str">
        <f t="shared" si="216"/>
        <v/>
      </c>
      <c r="U89" s="10" t="str">
        <f t="shared" si="217"/>
        <v/>
      </c>
      <c r="V89" s="10" t="str">
        <f t="shared" si="218"/>
        <v/>
      </c>
      <c r="W89" s="10" t="str">
        <f t="shared" si="219"/>
        <v/>
      </c>
      <c r="X89" s="10" t="str">
        <f t="shared" si="220"/>
        <v/>
      </c>
      <c r="Y89" s="10" t="str">
        <f t="shared" si="221"/>
        <v/>
      </c>
      <c r="Z89" s="10" t="str">
        <f t="shared" si="222"/>
        <v/>
      </c>
      <c r="AA89" s="10" t="str">
        <f t="shared" si="223"/>
        <v/>
      </c>
      <c r="AB89" s="8" t="str">
        <f t="shared" si="224"/>
        <v/>
      </c>
      <c r="AC89" s="15" t="str">
        <f t="shared" si="225"/>
        <v/>
      </c>
      <c r="AD89" s="15" t="str">
        <f t="shared" si="226"/>
        <v/>
      </c>
      <c r="AE89" s="15" t="str">
        <f t="shared" si="227"/>
        <v/>
      </c>
      <c r="AF89" s="15" t="str">
        <f t="shared" si="228"/>
        <v/>
      </c>
      <c r="AG89" s="15" t="str">
        <f t="shared" si="229"/>
        <v/>
      </c>
      <c r="AH89" s="15" t="str">
        <f t="shared" si="230"/>
        <v/>
      </c>
      <c r="AI89" s="15" t="str">
        <f t="shared" si="231"/>
        <v/>
      </c>
      <c r="AJ89" s="15" t="str">
        <f t="shared" si="232"/>
        <v/>
      </c>
      <c r="AK89" s="15" t="str">
        <f t="shared" si="233"/>
        <v/>
      </c>
      <c r="AL89" s="15" t="str">
        <f t="shared" si="234"/>
        <v/>
      </c>
      <c r="AM89" s="15" t="str">
        <f t="shared" si="235"/>
        <v/>
      </c>
      <c r="AN89" t="str">
        <f t="shared" si="236"/>
        <v/>
      </c>
      <c r="AO89" s="10" t="str">
        <f t="shared" si="237"/>
        <v/>
      </c>
      <c r="AP89" s="10" t="str">
        <f t="shared" si="238"/>
        <v/>
      </c>
      <c r="AQ89" t="str">
        <f t="shared" si="239"/>
        <v/>
      </c>
      <c r="AR89" t="str">
        <f t="shared" si="240"/>
        <v/>
      </c>
      <c r="AS89" t="str">
        <f t="shared" si="241"/>
        <v/>
      </c>
      <c r="AT89" t="str">
        <f t="shared" si="247"/>
        <v/>
      </c>
      <c r="AU89" t="str">
        <f t="shared" si="248"/>
        <v/>
      </c>
      <c r="AV89" t="str">
        <f t="shared" si="242"/>
        <v/>
      </c>
      <c r="AW89" t="str">
        <f t="shared" si="243"/>
        <v/>
      </c>
      <c r="AX89" t="str">
        <f t="shared" si="249"/>
        <v/>
      </c>
      <c r="AY89" t="str">
        <f t="shared" si="255"/>
        <v/>
      </c>
    </row>
    <row r="90" spans="5:51">
      <c r="E90" s="4" t="str">
        <f t="shared" si="213"/>
        <v/>
      </c>
      <c r="F90" s="19"/>
      <c r="G90" s="36"/>
      <c r="H90" s="37"/>
      <c r="I90" s="37"/>
      <c r="J90" s="38"/>
      <c r="K90" s="19"/>
      <c r="L90" s="39"/>
      <c r="M90" s="19"/>
      <c r="N90" t="str">
        <f t="shared" si="244"/>
        <v/>
      </c>
      <c r="O90" t="str">
        <f t="shared" si="245"/>
        <v/>
      </c>
      <c r="P90" t="str">
        <f t="shared" si="261"/>
        <v/>
      </c>
      <c r="Q90" t="str">
        <f t="shared" si="246"/>
        <v/>
      </c>
      <c r="R90" s="10" t="str">
        <f t="shared" si="214"/>
        <v/>
      </c>
      <c r="S90" s="10" t="str">
        <f t="shared" si="215"/>
        <v/>
      </c>
      <c r="T90" s="10" t="str">
        <f t="shared" si="216"/>
        <v/>
      </c>
      <c r="U90" s="10" t="str">
        <f t="shared" si="217"/>
        <v/>
      </c>
      <c r="V90" s="10" t="str">
        <f t="shared" si="218"/>
        <v/>
      </c>
      <c r="W90" s="10" t="str">
        <f t="shared" si="219"/>
        <v/>
      </c>
      <c r="X90" s="10" t="str">
        <f t="shared" si="220"/>
        <v/>
      </c>
      <c r="Y90" s="10" t="str">
        <f t="shared" si="221"/>
        <v/>
      </c>
      <c r="Z90" s="10" t="str">
        <f t="shared" si="222"/>
        <v/>
      </c>
      <c r="AA90" s="10" t="str">
        <f t="shared" si="223"/>
        <v/>
      </c>
      <c r="AB90" s="8" t="str">
        <f t="shared" si="224"/>
        <v/>
      </c>
      <c r="AC90" s="15" t="str">
        <f t="shared" si="225"/>
        <v/>
      </c>
      <c r="AD90" s="15" t="str">
        <f t="shared" si="226"/>
        <v/>
      </c>
      <c r="AE90" s="15" t="str">
        <f t="shared" si="227"/>
        <v/>
      </c>
      <c r="AF90" s="15" t="str">
        <f t="shared" si="228"/>
        <v/>
      </c>
      <c r="AG90" s="15" t="str">
        <f t="shared" si="229"/>
        <v/>
      </c>
      <c r="AH90" s="15" t="str">
        <f t="shared" si="230"/>
        <v/>
      </c>
      <c r="AI90" s="15" t="str">
        <f t="shared" si="231"/>
        <v/>
      </c>
      <c r="AJ90" s="15" t="str">
        <f t="shared" si="232"/>
        <v/>
      </c>
      <c r="AK90" s="15" t="str">
        <f t="shared" si="233"/>
        <v/>
      </c>
      <c r="AL90" s="15" t="str">
        <f t="shared" si="234"/>
        <v/>
      </c>
      <c r="AM90" s="15" t="str">
        <f t="shared" si="235"/>
        <v/>
      </c>
      <c r="AN90" t="str">
        <f t="shared" si="236"/>
        <v/>
      </c>
      <c r="AO90" s="10" t="str">
        <f t="shared" si="237"/>
        <v/>
      </c>
      <c r="AP90" s="10" t="str">
        <f t="shared" si="238"/>
        <v/>
      </c>
      <c r="AQ90" t="str">
        <f t="shared" si="239"/>
        <v/>
      </c>
      <c r="AR90" t="str">
        <f t="shared" si="240"/>
        <v/>
      </c>
      <c r="AS90" t="str">
        <f t="shared" si="241"/>
        <v/>
      </c>
      <c r="AT90" t="str">
        <f t="shared" si="247"/>
        <v/>
      </c>
      <c r="AU90" t="str">
        <f t="shared" si="248"/>
        <v/>
      </c>
      <c r="AV90" t="str">
        <f t="shared" si="242"/>
        <v/>
      </c>
      <c r="AW90" t="str">
        <f t="shared" si="243"/>
        <v/>
      </c>
      <c r="AX90" t="str">
        <f t="shared" si="249"/>
        <v/>
      </c>
      <c r="AY90" t="str">
        <f t="shared" si="255"/>
        <v/>
      </c>
    </row>
    <row r="91" spans="5:51">
      <c r="E91" s="4" t="str">
        <f t="shared" si="213"/>
        <v/>
      </c>
      <c r="F91" s="19"/>
      <c r="G91" s="36"/>
      <c r="H91" s="37"/>
      <c r="I91" s="37"/>
      <c r="J91" s="38"/>
      <c r="K91" s="19"/>
      <c r="L91" s="39"/>
      <c r="M91" s="19"/>
      <c r="N91" t="str">
        <f t="shared" si="244"/>
        <v/>
      </c>
      <c r="O91" t="str">
        <f t="shared" si="245"/>
        <v/>
      </c>
      <c r="P91" t="str">
        <f t="shared" si="261"/>
        <v/>
      </c>
      <c r="Q91" t="str">
        <f t="shared" si="246"/>
        <v/>
      </c>
      <c r="R91" s="10" t="str">
        <f t="shared" si="214"/>
        <v/>
      </c>
      <c r="S91" s="10" t="str">
        <f t="shared" si="215"/>
        <v/>
      </c>
      <c r="T91" s="10" t="str">
        <f t="shared" si="216"/>
        <v/>
      </c>
      <c r="U91" s="10" t="str">
        <f t="shared" si="217"/>
        <v/>
      </c>
      <c r="V91" s="10" t="str">
        <f t="shared" si="218"/>
        <v/>
      </c>
      <c r="W91" s="10" t="str">
        <f t="shared" si="219"/>
        <v/>
      </c>
      <c r="X91" s="10" t="str">
        <f t="shared" si="220"/>
        <v/>
      </c>
      <c r="Y91" s="10" t="str">
        <f t="shared" si="221"/>
        <v/>
      </c>
      <c r="Z91" s="10" t="str">
        <f t="shared" si="222"/>
        <v/>
      </c>
      <c r="AA91" s="10" t="str">
        <f t="shared" si="223"/>
        <v/>
      </c>
      <c r="AB91" s="8" t="str">
        <f t="shared" si="224"/>
        <v/>
      </c>
      <c r="AC91" s="15" t="str">
        <f t="shared" si="225"/>
        <v/>
      </c>
      <c r="AD91" s="15" t="str">
        <f t="shared" si="226"/>
        <v/>
      </c>
      <c r="AE91" s="15" t="str">
        <f t="shared" si="227"/>
        <v/>
      </c>
      <c r="AF91" s="15" t="str">
        <f t="shared" si="228"/>
        <v/>
      </c>
      <c r="AG91" s="15" t="str">
        <f t="shared" si="229"/>
        <v/>
      </c>
      <c r="AH91" s="15" t="str">
        <f t="shared" si="230"/>
        <v/>
      </c>
      <c r="AI91" s="15" t="str">
        <f t="shared" si="231"/>
        <v/>
      </c>
      <c r="AJ91" s="15" t="str">
        <f t="shared" si="232"/>
        <v/>
      </c>
      <c r="AK91" s="15" t="str">
        <f t="shared" si="233"/>
        <v/>
      </c>
      <c r="AL91" s="15" t="str">
        <f t="shared" si="234"/>
        <v/>
      </c>
      <c r="AM91" s="15" t="str">
        <f t="shared" si="235"/>
        <v/>
      </c>
      <c r="AN91" t="str">
        <f t="shared" si="236"/>
        <v/>
      </c>
      <c r="AO91" s="10" t="str">
        <f t="shared" si="237"/>
        <v/>
      </c>
      <c r="AP91" s="10" t="str">
        <f t="shared" si="238"/>
        <v/>
      </c>
      <c r="AQ91" t="str">
        <f t="shared" si="239"/>
        <v/>
      </c>
      <c r="AR91" t="str">
        <f t="shared" si="240"/>
        <v/>
      </c>
      <c r="AS91" t="str">
        <f t="shared" si="241"/>
        <v/>
      </c>
      <c r="AT91" t="str">
        <f t="shared" si="247"/>
        <v/>
      </c>
      <c r="AU91" t="str">
        <f t="shared" si="248"/>
        <v/>
      </c>
      <c r="AV91" t="str">
        <f t="shared" si="242"/>
        <v/>
      </c>
      <c r="AW91" t="str">
        <f t="shared" si="243"/>
        <v/>
      </c>
      <c r="AX91" t="str">
        <f t="shared" si="249"/>
        <v/>
      </c>
      <c r="AY91" t="str">
        <f t="shared" si="255"/>
        <v/>
      </c>
    </row>
    <row r="92" spans="5:51">
      <c r="E92" s="4" t="str">
        <f t="shared" si="213"/>
        <v/>
      </c>
      <c r="F92" s="19"/>
      <c r="G92" s="36"/>
      <c r="H92" s="37"/>
      <c r="I92" s="37"/>
      <c r="J92" s="38"/>
      <c r="K92" s="19"/>
      <c r="L92" s="39"/>
      <c r="M92" s="19"/>
      <c r="N92" t="str">
        <f t="shared" si="244"/>
        <v/>
      </c>
      <c r="O92" t="str">
        <f t="shared" si="245"/>
        <v/>
      </c>
      <c r="P92" t="str">
        <f t="shared" si="261"/>
        <v/>
      </c>
      <c r="Q92" t="str">
        <f t="shared" si="246"/>
        <v/>
      </c>
      <c r="R92" s="10" t="str">
        <f t="shared" si="214"/>
        <v/>
      </c>
      <c r="S92" s="10" t="str">
        <f t="shared" si="215"/>
        <v/>
      </c>
      <c r="T92" s="10" t="str">
        <f t="shared" si="216"/>
        <v/>
      </c>
      <c r="U92" s="10" t="str">
        <f t="shared" si="217"/>
        <v/>
      </c>
      <c r="V92" s="10" t="str">
        <f t="shared" si="218"/>
        <v/>
      </c>
      <c r="W92" s="10" t="str">
        <f t="shared" si="219"/>
        <v/>
      </c>
      <c r="X92" s="10" t="str">
        <f t="shared" si="220"/>
        <v/>
      </c>
      <c r="Y92" s="10" t="str">
        <f t="shared" si="221"/>
        <v/>
      </c>
      <c r="Z92" s="10" t="str">
        <f t="shared" si="222"/>
        <v/>
      </c>
      <c r="AA92" s="10" t="str">
        <f t="shared" si="223"/>
        <v/>
      </c>
      <c r="AB92" s="8" t="str">
        <f t="shared" si="224"/>
        <v/>
      </c>
      <c r="AC92" s="15" t="str">
        <f t="shared" si="225"/>
        <v/>
      </c>
      <c r="AD92" s="15" t="str">
        <f t="shared" si="226"/>
        <v/>
      </c>
      <c r="AE92" s="15" t="str">
        <f t="shared" si="227"/>
        <v/>
      </c>
      <c r="AF92" s="15" t="str">
        <f t="shared" si="228"/>
        <v/>
      </c>
      <c r="AG92" s="15" t="str">
        <f t="shared" si="229"/>
        <v/>
      </c>
      <c r="AH92" s="15" t="str">
        <f t="shared" si="230"/>
        <v/>
      </c>
      <c r="AI92" s="15" t="str">
        <f t="shared" si="231"/>
        <v/>
      </c>
      <c r="AJ92" s="15" t="str">
        <f t="shared" si="232"/>
        <v/>
      </c>
      <c r="AK92" s="15" t="str">
        <f t="shared" si="233"/>
        <v/>
      </c>
      <c r="AL92" s="15" t="str">
        <f t="shared" si="234"/>
        <v/>
      </c>
      <c r="AM92" s="15" t="str">
        <f t="shared" si="235"/>
        <v/>
      </c>
      <c r="AN92" t="str">
        <f t="shared" si="236"/>
        <v/>
      </c>
      <c r="AO92" s="10" t="str">
        <f t="shared" si="237"/>
        <v/>
      </c>
      <c r="AP92" s="10" t="str">
        <f t="shared" si="238"/>
        <v/>
      </c>
      <c r="AQ92" t="str">
        <f t="shared" si="239"/>
        <v/>
      </c>
      <c r="AR92" t="str">
        <f t="shared" si="240"/>
        <v/>
      </c>
      <c r="AS92" t="str">
        <f t="shared" si="241"/>
        <v/>
      </c>
      <c r="AT92" t="str">
        <f t="shared" si="247"/>
        <v/>
      </c>
      <c r="AU92" t="str">
        <f t="shared" si="248"/>
        <v/>
      </c>
      <c r="AV92" t="str">
        <f t="shared" si="242"/>
        <v/>
      </c>
      <c r="AW92" t="str">
        <f t="shared" si="243"/>
        <v/>
      </c>
      <c r="AX92" t="str">
        <f t="shared" si="249"/>
        <v/>
      </c>
      <c r="AY92" t="str">
        <f t="shared" si="255"/>
        <v/>
      </c>
    </row>
    <row r="93" spans="5:51">
      <c r="E93" s="4" t="str">
        <f t="shared" si="213"/>
        <v/>
      </c>
      <c r="F93" s="19"/>
      <c r="G93" s="36"/>
      <c r="H93" s="37"/>
      <c r="I93" s="37"/>
      <c r="J93" s="38"/>
      <c r="K93" s="19"/>
      <c r="L93" s="39"/>
      <c r="M93" s="19"/>
      <c r="N93" t="str">
        <f t="shared" si="244"/>
        <v/>
      </c>
      <c r="O93" t="str">
        <f t="shared" si="245"/>
        <v/>
      </c>
      <c r="P93" t="str">
        <f t="shared" si="261"/>
        <v/>
      </c>
      <c r="Q93" t="str">
        <f t="shared" si="246"/>
        <v/>
      </c>
      <c r="R93" s="10" t="str">
        <f t="shared" si="214"/>
        <v/>
      </c>
      <c r="S93" s="10" t="str">
        <f t="shared" si="215"/>
        <v/>
      </c>
      <c r="T93" s="10" t="str">
        <f t="shared" si="216"/>
        <v/>
      </c>
      <c r="U93" s="10" t="str">
        <f t="shared" si="217"/>
        <v/>
      </c>
      <c r="V93" s="10" t="str">
        <f t="shared" si="218"/>
        <v/>
      </c>
      <c r="W93" s="10" t="str">
        <f t="shared" si="219"/>
        <v/>
      </c>
      <c r="X93" s="10" t="str">
        <f t="shared" si="220"/>
        <v/>
      </c>
      <c r="Y93" s="10" t="str">
        <f t="shared" si="221"/>
        <v/>
      </c>
      <c r="Z93" s="10" t="str">
        <f t="shared" si="222"/>
        <v/>
      </c>
      <c r="AA93" s="10" t="str">
        <f t="shared" si="223"/>
        <v/>
      </c>
      <c r="AB93" s="8" t="str">
        <f t="shared" si="224"/>
        <v/>
      </c>
      <c r="AC93" s="15" t="str">
        <f t="shared" si="225"/>
        <v/>
      </c>
      <c r="AD93" s="15" t="str">
        <f t="shared" si="226"/>
        <v/>
      </c>
      <c r="AE93" s="15" t="str">
        <f t="shared" si="227"/>
        <v/>
      </c>
      <c r="AF93" s="15" t="str">
        <f t="shared" si="228"/>
        <v/>
      </c>
      <c r="AG93" s="15" t="str">
        <f t="shared" si="229"/>
        <v/>
      </c>
      <c r="AH93" s="15" t="str">
        <f t="shared" si="230"/>
        <v/>
      </c>
      <c r="AI93" s="15" t="str">
        <f t="shared" si="231"/>
        <v/>
      </c>
      <c r="AJ93" s="15" t="str">
        <f t="shared" si="232"/>
        <v/>
      </c>
      <c r="AK93" s="15" t="str">
        <f t="shared" si="233"/>
        <v/>
      </c>
      <c r="AL93" s="15" t="str">
        <f t="shared" si="234"/>
        <v/>
      </c>
      <c r="AM93" s="15" t="str">
        <f t="shared" si="235"/>
        <v/>
      </c>
      <c r="AN93" t="str">
        <f t="shared" si="236"/>
        <v/>
      </c>
      <c r="AO93" s="10" t="str">
        <f t="shared" si="237"/>
        <v/>
      </c>
      <c r="AP93" s="10" t="str">
        <f t="shared" si="238"/>
        <v/>
      </c>
      <c r="AQ93" t="str">
        <f t="shared" si="239"/>
        <v/>
      </c>
      <c r="AR93" t="str">
        <f t="shared" si="240"/>
        <v/>
      </c>
      <c r="AS93" t="str">
        <f t="shared" si="241"/>
        <v/>
      </c>
      <c r="AT93" t="str">
        <f t="shared" si="247"/>
        <v/>
      </c>
      <c r="AU93" t="str">
        <f t="shared" si="248"/>
        <v/>
      </c>
      <c r="AV93" t="str">
        <f t="shared" si="242"/>
        <v/>
      </c>
      <c r="AW93" t="str">
        <f t="shared" si="243"/>
        <v/>
      </c>
      <c r="AX93" t="str">
        <f t="shared" si="249"/>
        <v/>
      </c>
      <c r="AY93" t="str">
        <f t="shared" si="255"/>
        <v/>
      </c>
    </row>
    <row r="94" spans="5:51">
      <c r="E94" s="4" t="str">
        <f t="shared" si="213"/>
        <v/>
      </c>
      <c r="F94" s="19"/>
      <c r="G94" s="36"/>
      <c r="H94" s="37"/>
      <c r="I94" s="37"/>
      <c r="J94" s="38"/>
      <c r="K94" s="19"/>
      <c r="L94" s="39"/>
      <c r="M94" s="19"/>
      <c r="N94" t="str">
        <f t="shared" si="244"/>
        <v/>
      </c>
      <c r="O94" t="str">
        <f t="shared" si="245"/>
        <v/>
      </c>
      <c r="P94" t="str">
        <f t="shared" si="261"/>
        <v/>
      </c>
      <c r="Q94" t="str">
        <f t="shared" si="246"/>
        <v/>
      </c>
      <c r="R94" s="10" t="str">
        <f t="shared" si="214"/>
        <v/>
      </c>
      <c r="S94" s="10" t="str">
        <f t="shared" si="215"/>
        <v/>
      </c>
      <c r="T94" s="10" t="str">
        <f t="shared" si="216"/>
        <v/>
      </c>
      <c r="U94" s="10" t="str">
        <f t="shared" si="217"/>
        <v/>
      </c>
      <c r="V94" s="10" t="str">
        <f t="shared" si="218"/>
        <v/>
      </c>
      <c r="W94" s="10" t="str">
        <f t="shared" si="219"/>
        <v/>
      </c>
      <c r="X94" s="10" t="str">
        <f t="shared" si="220"/>
        <v/>
      </c>
      <c r="Y94" s="10" t="str">
        <f t="shared" si="221"/>
        <v/>
      </c>
      <c r="Z94" s="10" t="str">
        <f t="shared" si="222"/>
        <v/>
      </c>
      <c r="AA94" s="10" t="str">
        <f t="shared" si="223"/>
        <v/>
      </c>
      <c r="AB94" s="8" t="str">
        <f t="shared" si="224"/>
        <v/>
      </c>
      <c r="AC94" s="15" t="str">
        <f t="shared" si="225"/>
        <v/>
      </c>
      <c r="AD94" s="15" t="str">
        <f t="shared" si="226"/>
        <v/>
      </c>
      <c r="AE94" s="15" t="str">
        <f t="shared" si="227"/>
        <v/>
      </c>
      <c r="AF94" s="15" t="str">
        <f t="shared" si="228"/>
        <v/>
      </c>
      <c r="AG94" s="15" t="str">
        <f t="shared" si="229"/>
        <v/>
      </c>
      <c r="AH94" s="15" t="str">
        <f t="shared" si="230"/>
        <v/>
      </c>
      <c r="AI94" s="15" t="str">
        <f t="shared" si="231"/>
        <v/>
      </c>
      <c r="AJ94" s="15" t="str">
        <f t="shared" si="232"/>
        <v/>
      </c>
      <c r="AK94" s="15" t="str">
        <f t="shared" si="233"/>
        <v/>
      </c>
      <c r="AL94" s="15" t="str">
        <f t="shared" si="234"/>
        <v/>
      </c>
      <c r="AM94" s="15" t="str">
        <f t="shared" si="235"/>
        <v/>
      </c>
      <c r="AN94" t="str">
        <f t="shared" si="236"/>
        <v/>
      </c>
      <c r="AO94" s="10" t="str">
        <f t="shared" si="237"/>
        <v/>
      </c>
      <c r="AP94" s="10" t="str">
        <f t="shared" si="238"/>
        <v/>
      </c>
      <c r="AQ94" t="str">
        <f t="shared" si="239"/>
        <v/>
      </c>
      <c r="AR94" t="str">
        <f t="shared" si="240"/>
        <v/>
      </c>
      <c r="AS94" t="str">
        <f t="shared" si="241"/>
        <v/>
      </c>
      <c r="AT94" t="str">
        <f t="shared" si="247"/>
        <v/>
      </c>
      <c r="AU94" t="str">
        <f t="shared" si="248"/>
        <v/>
      </c>
      <c r="AV94" t="str">
        <f t="shared" si="242"/>
        <v/>
      </c>
      <c r="AW94" t="str">
        <f t="shared" si="243"/>
        <v/>
      </c>
      <c r="AX94" t="str">
        <f t="shared" si="249"/>
        <v/>
      </c>
      <c r="AY94" t="str">
        <f t="shared" si="255"/>
        <v/>
      </c>
    </row>
    <row r="95" spans="5:51">
      <c r="E95" s="4" t="str">
        <f t="shared" si="213"/>
        <v/>
      </c>
      <c r="F95" s="19"/>
      <c r="G95" s="36"/>
      <c r="H95" s="37"/>
      <c r="I95" s="37"/>
      <c r="J95" s="38"/>
      <c r="K95" s="19"/>
      <c r="L95" s="39"/>
      <c r="M95" s="19"/>
      <c r="N95" t="str">
        <f t="shared" si="244"/>
        <v/>
      </c>
      <c r="O95" t="str">
        <f t="shared" si="245"/>
        <v/>
      </c>
      <c r="P95" t="str">
        <f t="shared" si="261"/>
        <v/>
      </c>
      <c r="Q95" t="str">
        <f t="shared" si="246"/>
        <v/>
      </c>
      <c r="R95" s="10" t="str">
        <f t="shared" si="214"/>
        <v/>
      </c>
      <c r="S95" s="10" t="str">
        <f t="shared" si="215"/>
        <v/>
      </c>
      <c r="T95" s="10" t="str">
        <f t="shared" si="216"/>
        <v/>
      </c>
      <c r="U95" s="10" t="str">
        <f t="shared" si="217"/>
        <v/>
      </c>
      <c r="V95" s="10" t="str">
        <f t="shared" si="218"/>
        <v/>
      </c>
      <c r="W95" s="10" t="str">
        <f t="shared" si="219"/>
        <v/>
      </c>
      <c r="X95" s="10" t="str">
        <f t="shared" si="220"/>
        <v/>
      </c>
      <c r="Y95" s="10" t="str">
        <f t="shared" si="221"/>
        <v/>
      </c>
      <c r="Z95" s="10" t="str">
        <f t="shared" si="222"/>
        <v/>
      </c>
      <c r="AA95" s="10" t="str">
        <f t="shared" si="223"/>
        <v/>
      </c>
      <c r="AB95" s="8" t="str">
        <f t="shared" si="224"/>
        <v/>
      </c>
      <c r="AC95" s="15" t="str">
        <f t="shared" si="225"/>
        <v/>
      </c>
      <c r="AD95" s="15" t="str">
        <f t="shared" si="226"/>
        <v/>
      </c>
      <c r="AE95" s="15" t="str">
        <f t="shared" si="227"/>
        <v/>
      </c>
      <c r="AF95" s="15" t="str">
        <f t="shared" si="228"/>
        <v/>
      </c>
      <c r="AG95" s="15" t="str">
        <f t="shared" si="229"/>
        <v/>
      </c>
      <c r="AH95" s="15" t="str">
        <f t="shared" si="230"/>
        <v/>
      </c>
      <c r="AI95" s="15" t="str">
        <f t="shared" si="231"/>
        <v/>
      </c>
      <c r="AJ95" s="15" t="str">
        <f t="shared" si="232"/>
        <v/>
      </c>
      <c r="AK95" s="15" t="str">
        <f t="shared" si="233"/>
        <v/>
      </c>
      <c r="AL95" s="15" t="str">
        <f t="shared" si="234"/>
        <v/>
      </c>
      <c r="AM95" s="15" t="str">
        <f t="shared" si="235"/>
        <v/>
      </c>
      <c r="AN95" t="str">
        <f t="shared" si="236"/>
        <v/>
      </c>
      <c r="AO95" s="10" t="str">
        <f t="shared" si="237"/>
        <v/>
      </c>
      <c r="AP95" s="10" t="str">
        <f t="shared" si="238"/>
        <v/>
      </c>
      <c r="AQ95" t="str">
        <f t="shared" si="239"/>
        <v/>
      </c>
      <c r="AR95" t="str">
        <f t="shared" si="240"/>
        <v/>
      </c>
      <c r="AS95" t="str">
        <f t="shared" si="241"/>
        <v/>
      </c>
      <c r="AT95" t="str">
        <f t="shared" si="247"/>
        <v/>
      </c>
      <c r="AU95" t="str">
        <f t="shared" si="248"/>
        <v/>
      </c>
      <c r="AV95" t="str">
        <f t="shared" si="242"/>
        <v/>
      </c>
      <c r="AW95" t="str">
        <f t="shared" si="243"/>
        <v/>
      </c>
      <c r="AX95" t="str">
        <f t="shared" si="249"/>
        <v/>
      </c>
      <c r="AY95" t="str">
        <f t="shared" si="255"/>
        <v/>
      </c>
    </row>
    <row r="96" spans="5:51">
      <c r="E96" s="4" t="str">
        <f t="shared" si="213"/>
        <v/>
      </c>
      <c r="F96" s="19"/>
      <c r="G96" s="36"/>
      <c r="H96" s="37"/>
      <c r="I96" s="37"/>
      <c r="J96" s="38"/>
      <c r="K96" s="19"/>
      <c r="L96" s="39"/>
      <c r="M96" s="19"/>
      <c r="N96" t="str">
        <f t="shared" si="244"/>
        <v/>
      </c>
      <c r="O96" t="str">
        <f t="shared" si="245"/>
        <v/>
      </c>
      <c r="P96" t="str">
        <f t="shared" si="261"/>
        <v/>
      </c>
      <c r="Q96" t="str">
        <f t="shared" si="246"/>
        <v/>
      </c>
      <c r="R96" s="10" t="str">
        <f t="shared" si="214"/>
        <v/>
      </c>
      <c r="S96" s="10" t="str">
        <f t="shared" si="215"/>
        <v/>
      </c>
      <c r="T96" s="10" t="str">
        <f t="shared" si="216"/>
        <v/>
      </c>
      <c r="U96" s="10" t="str">
        <f t="shared" si="217"/>
        <v/>
      </c>
      <c r="V96" s="10" t="str">
        <f t="shared" si="218"/>
        <v/>
      </c>
      <c r="W96" s="10" t="str">
        <f t="shared" si="219"/>
        <v/>
      </c>
      <c r="X96" s="10" t="str">
        <f t="shared" si="220"/>
        <v/>
      </c>
      <c r="Y96" s="10" t="str">
        <f t="shared" si="221"/>
        <v/>
      </c>
      <c r="Z96" s="10" t="str">
        <f t="shared" si="222"/>
        <v/>
      </c>
      <c r="AA96" s="10" t="str">
        <f t="shared" si="223"/>
        <v/>
      </c>
      <c r="AB96" s="8" t="str">
        <f t="shared" si="224"/>
        <v/>
      </c>
      <c r="AC96" s="15" t="str">
        <f t="shared" si="225"/>
        <v/>
      </c>
      <c r="AD96" s="15" t="str">
        <f t="shared" si="226"/>
        <v/>
      </c>
      <c r="AE96" s="15" t="str">
        <f t="shared" si="227"/>
        <v/>
      </c>
      <c r="AF96" s="15" t="str">
        <f t="shared" si="228"/>
        <v/>
      </c>
      <c r="AG96" s="15" t="str">
        <f t="shared" si="229"/>
        <v/>
      </c>
      <c r="AH96" s="15" t="str">
        <f t="shared" si="230"/>
        <v/>
      </c>
      <c r="AI96" s="15" t="str">
        <f t="shared" si="231"/>
        <v/>
      </c>
      <c r="AJ96" s="15" t="str">
        <f t="shared" si="232"/>
        <v/>
      </c>
      <c r="AK96" s="15" t="str">
        <f t="shared" si="233"/>
        <v/>
      </c>
      <c r="AL96" s="15" t="str">
        <f t="shared" si="234"/>
        <v/>
      </c>
      <c r="AM96" s="15" t="str">
        <f t="shared" si="235"/>
        <v/>
      </c>
      <c r="AN96" t="str">
        <f t="shared" si="236"/>
        <v/>
      </c>
      <c r="AO96" s="10" t="str">
        <f t="shared" si="237"/>
        <v/>
      </c>
      <c r="AP96" s="10" t="str">
        <f t="shared" si="238"/>
        <v/>
      </c>
      <c r="AQ96" t="str">
        <f t="shared" si="239"/>
        <v/>
      </c>
      <c r="AR96" t="str">
        <f t="shared" si="240"/>
        <v/>
      </c>
      <c r="AS96" t="str">
        <f t="shared" si="241"/>
        <v/>
      </c>
      <c r="AT96" t="str">
        <f t="shared" si="247"/>
        <v/>
      </c>
      <c r="AU96" t="str">
        <f t="shared" si="248"/>
        <v/>
      </c>
      <c r="AV96" t="str">
        <f t="shared" si="242"/>
        <v/>
      </c>
      <c r="AW96" t="str">
        <f t="shared" si="243"/>
        <v/>
      </c>
      <c r="AX96" t="str">
        <f t="shared" si="249"/>
        <v/>
      </c>
      <c r="AY96" t="str">
        <f t="shared" si="255"/>
        <v/>
      </c>
    </row>
    <row r="97" spans="5:51">
      <c r="E97" s="4" t="str">
        <f t="shared" si="213"/>
        <v/>
      </c>
      <c r="F97" s="19"/>
      <c r="G97" s="36"/>
      <c r="H97" s="37"/>
      <c r="I97" s="37"/>
      <c r="J97" s="38"/>
      <c r="K97" s="19"/>
      <c r="L97" s="39"/>
      <c r="M97" s="19"/>
      <c r="N97" t="str">
        <f t="shared" si="244"/>
        <v/>
      </c>
      <c r="O97" t="str">
        <f t="shared" si="245"/>
        <v/>
      </c>
      <c r="P97" t="str">
        <f t="shared" si="261"/>
        <v/>
      </c>
      <c r="Q97" t="str">
        <f t="shared" si="246"/>
        <v/>
      </c>
      <c r="R97" s="10" t="str">
        <f t="shared" si="214"/>
        <v/>
      </c>
      <c r="S97" s="10" t="str">
        <f t="shared" si="215"/>
        <v/>
      </c>
      <c r="T97" s="10" t="str">
        <f t="shared" si="216"/>
        <v/>
      </c>
      <c r="U97" s="10" t="str">
        <f t="shared" si="217"/>
        <v/>
      </c>
      <c r="V97" s="10" t="str">
        <f t="shared" si="218"/>
        <v/>
      </c>
      <c r="W97" s="10" t="str">
        <f t="shared" si="219"/>
        <v/>
      </c>
      <c r="X97" s="10" t="str">
        <f t="shared" si="220"/>
        <v/>
      </c>
      <c r="Y97" s="10" t="str">
        <f t="shared" si="221"/>
        <v/>
      </c>
      <c r="Z97" s="10" t="str">
        <f t="shared" si="222"/>
        <v/>
      </c>
      <c r="AA97" s="10" t="str">
        <f t="shared" si="223"/>
        <v/>
      </c>
      <c r="AB97" s="8" t="str">
        <f t="shared" si="224"/>
        <v/>
      </c>
      <c r="AC97" s="15" t="str">
        <f t="shared" si="225"/>
        <v/>
      </c>
      <c r="AD97" s="15" t="str">
        <f t="shared" si="226"/>
        <v/>
      </c>
      <c r="AE97" s="15" t="str">
        <f t="shared" si="227"/>
        <v/>
      </c>
      <c r="AF97" s="15" t="str">
        <f t="shared" si="228"/>
        <v/>
      </c>
      <c r="AG97" s="15" t="str">
        <f t="shared" si="229"/>
        <v/>
      </c>
      <c r="AH97" s="15" t="str">
        <f t="shared" si="230"/>
        <v/>
      </c>
      <c r="AI97" s="15" t="str">
        <f t="shared" si="231"/>
        <v/>
      </c>
      <c r="AJ97" s="15" t="str">
        <f t="shared" si="232"/>
        <v/>
      </c>
      <c r="AK97" s="15" t="str">
        <f t="shared" si="233"/>
        <v/>
      </c>
      <c r="AL97" s="15" t="str">
        <f t="shared" si="234"/>
        <v/>
      </c>
      <c r="AM97" s="15" t="str">
        <f t="shared" si="235"/>
        <v/>
      </c>
      <c r="AN97" t="str">
        <f t="shared" si="236"/>
        <v/>
      </c>
      <c r="AO97" s="10" t="str">
        <f t="shared" si="237"/>
        <v/>
      </c>
      <c r="AP97" s="10" t="str">
        <f t="shared" si="238"/>
        <v/>
      </c>
      <c r="AQ97" t="str">
        <f t="shared" si="239"/>
        <v/>
      </c>
      <c r="AR97" t="str">
        <f t="shared" si="240"/>
        <v/>
      </c>
      <c r="AS97" t="str">
        <f t="shared" si="241"/>
        <v/>
      </c>
      <c r="AT97" t="str">
        <f t="shared" si="247"/>
        <v/>
      </c>
      <c r="AU97" t="str">
        <f t="shared" si="248"/>
        <v/>
      </c>
      <c r="AV97" t="str">
        <f t="shared" si="242"/>
        <v/>
      </c>
      <c r="AW97" t="str">
        <f t="shared" si="243"/>
        <v/>
      </c>
      <c r="AX97" t="str">
        <f t="shared" si="249"/>
        <v/>
      </c>
      <c r="AY97" t="str">
        <f t="shared" si="255"/>
        <v/>
      </c>
    </row>
    <row r="98" spans="5:51">
      <c r="E98" s="4" t="str">
        <f t="shared" ref="E98:E110" si="262">IF(P98="","",IF(AND(G98&gt;=200,G98&lt;300),100%,MIN(L98,AY98)))</f>
        <v/>
      </c>
      <c r="F98" s="19"/>
      <c r="G98" s="36"/>
      <c r="H98" s="37"/>
      <c r="I98" s="37"/>
      <c r="J98" s="38"/>
      <c r="K98" s="19"/>
      <c r="L98" s="39"/>
      <c r="M98" s="19"/>
      <c r="N98" t="str">
        <f t="shared" si="244"/>
        <v/>
      </c>
      <c r="O98" t="str">
        <f t="shared" si="245"/>
        <v/>
      </c>
      <c r="P98" t="str">
        <f t="shared" si="261"/>
        <v/>
      </c>
      <c r="Q98" t="str">
        <f t="shared" si="246"/>
        <v/>
      </c>
      <c r="R98" s="10" t="str">
        <f t="shared" ref="R98:R120" si="263">IF($G98="","",IF(AND(G98&gt;=200,G98&lt;300),1,$J98)*LOOKUP($G98,$BO:$BO,BQ:BQ)*$E98+IF(M98="",IF(O98="",0,O98*LOOKUP(100,BO:BO,BQ:BQ)),0))</f>
        <v/>
      </c>
      <c r="S98" s="10" t="str">
        <f t="shared" ref="S98:S120" si="264">IF($G98="","",$J98*LOOKUP($G98,$BO:$BO,BR:BR)*$E98)</f>
        <v/>
      </c>
      <c r="T98" s="10" t="str">
        <f t="shared" ref="T98:T120" si="265">IF($G98="","",IF(AND(G98&gt;=200,G98&lt;300),1,$J98)*LOOKUP($G98,$BO:$BO,BS:BS)*$E98+IF($G98=200,INDEX($BA:$BK,MATCH("Karbonite",$BA:$BA,0),MATCH($K98,$BA$1:$BK$1,0)),0))</f>
        <v/>
      </c>
      <c r="U98" s="10" t="str">
        <f t="shared" ref="U98:U120" si="266">IF($G98="","",$J98*LOOKUP($G98,$BO:$BO,BT:BT)*$E98+IF($G98=201,INDEX($BA:$BK,MATCH("Ore",$BA:$BA,0),MATCH($K98,$BA$1:$BK$1,0)),0))</f>
        <v/>
      </c>
      <c r="V98" s="10" t="str">
        <f t="shared" ref="V98:V120" si="267">IF($G98="","",$J98*LOOKUP($G98,$BO:$BO,BU:BU)*$E98+IF($G98=202,INDEX($BA:$BK,MATCH("Minerals",$BA:$BA,0),MATCH($K98,$BA$1:$BK$1,0)),0))</f>
        <v/>
      </c>
      <c r="W98" s="10" t="str">
        <f t="shared" ref="W98:W120" si="268">IF($G98="","",$J98*LOOKUP($G98,$BO:$BO,BV:BV)*$E98+IF($G98=203,INDEX($BA:$BK,MATCH("Substrate",$BA:$BA,0),MATCH($K98,$BA$1:$BK$1,0)),0))</f>
        <v/>
      </c>
      <c r="X98" s="10" t="str">
        <f t="shared" ref="X98:X120" si="269">IF($G98="","",$J98*LOOKUP($G98,$BO:$BO,BW:BW)*$E98)</f>
        <v/>
      </c>
      <c r="Y98" s="10" t="str">
        <f t="shared" ref="Y98:Y120" si="270">IF($G98="","",$J98*LOOKUP($G98,$BO:$BO,BX:BX)*$E98)</f>
        <v/>
      </c>
      <c r="Z98" s="10" t="str">
        <f t="shared" ref="Z98:Z120" si="271">IF($G98="","",$J98*LOOKUP($G98,$BO:$BO,BY:BY)*$E98)</f>
        <v/>
      </c>
      <c r="AA98" s="10" t="str">
        <f t="shared" ref="AA98:AA120" si="272">IF($G98="","",$J98*LOOKUP($G98,$BO:$BO,BZ:BZ)*$E98)</f>
        <v/>
      </c>
      <c r="AB98" s="8" t="str">
        <f t="shared" ref="AB98:AB120" si="273">IF($G98="","",$J98*LOOKUP($G98,$BO:$BO,CB:CB)*$E98)</f>
        <v/>
      </c>
      <c r="AC98" s="15" t="str">
        <f t="shared" ref="AC98:AC120" si="274">IF($G98="","",$J98*LOOKUP($G98,$BO:$BO,CC:CC)*$E98)</f>
        <v/>
      </c>
      <c r="AD98" s="15" t="str">
        <f t="shared" ref="AD98:AD120" si="275">IF($G98="","",$J98*LOOKUP($G98,$BO:$BO,CD:CD)*$E98)</f>
        <v/>
      </c>
      <c r="AE98" s="15" t="str">
        <f t="shared" ref="AE98:AE120" si="276">IF($G98="","",$J98*LOOKUP($G98,$BO:$BO,CE:CE)*$E98)</f>
        <v/>
      </c>
      <c r="AF98" s="15" t="str">
        <f t="shared" ref="AF98:AF120" si="277">IF($G98="","",$J98*LOOKUP($G98,$BO:$BO,CF:CF)*$E98)</f>
        <v/>
      </c>
      <c r="AG98" s="15" t="str">
        <f t="shared" ref="AG98:AG120" si="278">IF($G98="","",$J98*LOOKUP($G98,$BO:$BO,CG:CG)*$E98)</f>
        <v/>
      </c>
      <c r="AH98" s="15" t="str">
        <f t="shared" ref="AH98:AH120" si="279">IF($G98="","",$J98*LOOKUP($G98,$BO:$BO,CH:CH)*$E98+IF($M98=1,0,IF($O98="",0,$O98*LOOKUP(100,$BO:$BO,CH:CH))))</f>
        <v/>
      </c>
      <c r="AI98" s="15" t="str">
        <f t="shared" ref="AI98:AI120" si="280">IF($G98="","",$J98*LOOKUP($G98,$BO:$BO,CI:CI)*$E98+IF($M98=1,0,IF($O98="",0,$O98*LOOKUP(100,$BO:$BO,CI:CI))))</f>
        <v/>
      </c>
      <c r="AJ98" s="15" t="str">
        <f t="shared" ref="AJ98:AJ120" si="281">IF($G98="","",$J98*LOOKUP($G98,$BO:$BO,CJ:CJ)*$E98+IF($M98=1,0,IF($O98="",0,$O98*LOOKUP(100,$BO:$BO,CJ:CJ)))+IF($G98=204,INDEX($BA:$BK,MATCH("Water",$BA:$BA,0),MATCH($K98,$BA$1:$BK$1,0)),0))</f>
        <v/>
      </c>
      <c r="AK98" s="15" t="str">
        <f t="shared" ref="AK98:AK120" si="282">IF($G98="","",$J98*LOOKUP($G98,$BO:$BO,CK:CK)*$E98+IF($M98=1,0,IF($O98="",0,$O98*LOOKUP(100,$BO:$BO,CK:CK))))</f>
        <v/>
      </c>
      <c r="AL98" s="15" t="str">
        <f t="shared" ref="AL98:AL120" si="283">IF($G98="","",$J98*LOOKUP($G98,$BO:$BO,CL:CL)*$E98+IF($M98=1,0,IF($O98="",0,$O98*LOOKUP(100,$BO:$BO,CL:CL))))</f>
        <v/>
      </c>
      <c r="AM98" s="15" t="str">
        <f t="shared" ref="AM98:AM120" si="284">IF($G98="","",$J98*LOOKUP($G98,$BO:$BO,CM:CM)*$E98+IF($M98=1,0,IF($O98="",0,$O98*LOOKUP(100,$BO:$BO,CM:CM))))</f>
        <v/>
      </c>
      <c r="AN98" t="str">
        <f t="shared" ref="AN98:AN120" si="285">IF(P98=1,LOOKUP(K98,$BB$1:$BK$1,$BB$32:$BK$32)-IF(O98="",0,O98),"")</f>
        <v/>
      </c>
      <c r="AO98" s="10" t="str">
        <f t="shared" ref="AO98:AO120" si="286">IF(OR(P98="",P98=0),"",AN98/2+IF(N98="",0,N98))</f>
        <v/>
      </c>
      <c r="AP98" s="10" t="str">
        <f t="shared" ref="AP98:AP120" si="287">IF(AO98="","",AO98*LOOKUP(K98,$BB$1:$BK$1,$BB$9:$BK$9))</f>
        <v/>
      </c>
      <c r="AQ98" t="str">
        <f t="shared" ref="AQ98:AQ120" si="288">IF(AP98="","",AP98*LOOKUP(K98,$BB$1:$BK$1,$BB$10:$BK$10))</f>
        <v/>
      </c>
      <c r="AR98" t="str">
        <f t="shared" ref="AR98:AR120" si="289">IF(AQ98="","",AQ98/LOOKUP(K98,$BB$1:$BK$1,$BB$37:$BK$37))</f>
        <v/>
      </c>
      <c r="AS98" t="str">
        <f t="shared" ref="AS98:AS120" si="290">IF(AQ98="","",IF(LOOKUP(K98,$BB$1:$BK$1,$BB$32:$BK$32)=0,0.25,MAX(MIN(AR98,2.5),0.5)))</f>
        <v/>
      </c>
      <c r="AT98" t="str">
        <f t="shared" si="247"/>
        <v/>
      </c>
      <c r="AU98" t="str">
        <f t="shared" si="248"/>
        <v/>
      </c>
      <c r="AV98" t="str">
        <f t="shared" ref="AV98:AV120" si="291">IF(P98="","",LOOKUP(G98,BO:BO,BP:BP))</f>
        <v/>
      </c>
      <c r="AW98" t="str">
        <f t="shared" ref="AW98:AW120" si="292">IF(OR(AV98="",AV98=0),"",INDEX($BA$1:$BK$7,MATCH(AV98,$BA$1:$BA$7,0),MATCH(K98,$BA$1:$BK$1,0)))</f>
        <v/>
      </c>
      <c r="AX98" t="str">
        <f t="shared" si="249"/>
        <v/>
      </c>
      <c r="AY98" t="str">
        <f t="shared" si="255"/>
        <v/>
      </c>
    </row>
    <row r="99" spans="5:51">
      <c r="E99" s="4" t="str">
        <f t="shared" si="262"/>
        <v/>
      </c>
      <c r="F99" s="19"/>
      <c r="G99" s="36"/>
      <c r="H99" s="37"/>
      <c r="I99" s="37"/>
      <c r="J99" s="38"/>
      <c r="K99" s="19"/>
      <c r="L99" s="39"/>
      <c r="M99" s="19"/>
      <c r="N99" t="str">
        <f t="shared" si="244"/>
        <v/>
      </c>
      <c r="O99" t="str">
        <f t="shared" si="245"/>
        <v/>
      </c>
      <c r="P99" t="str">
        <f t="shared" si="261"/>
        <v/>
      </c>
      <c r="Q99" t="str">
        <f t="shared" si="246"/>
        <v/>
      </c>
      <c r="R99" s="10" t="str">
        <f t="shared" si="263"/>
        <v/>
      </c>
      <c r="S99" s="10" t="str">
        <f t="shared" si="264"/>
        <v/>
      </c>
      <c r="T99" s="10" t="str">
        <f t="shared" si="265"/>
        <v/>
      </c>
      <c r="U99" s="10" t="str">
        <f t="shared" si="266"/>
        <v/>
      </c>
      <c r="V99" s="10" t="str">
        <f t="shared" si="267"/>
        <v/>
      </c>
      <c r="W99" s="10" t="str">
        <f t="shared" si="268"/>
        <v/>
      </c>
      <c r="X99" s="10" t="str">
        <f t="shared" si="269"/>
        <v/>
      </c>
      <c r="Y99" s="10" t="str">
        <f t="shared" si="270"/>
        <v/>
      </c>
      <c r="Z99" s="10" t="str">
        <f t="shared" si="271"/>
        <v/>
      </c>
      <c r="AA99" s="10" t="str">
        <f t="shared" si="272"/>
        <v/>
      </c>
      <c r="AB99" s="8" t="str">
        <f t="shared" si="273"/>
        <v/>
      </c>
      <c r="AC99" s="15" t="str">
        <f t="shared" si="274"/>
        <v/>
      </c>
      <c r="AD99" s="15" t="str">
        <f t="shared" si="275"/>
        <v/>
      </c>
      <c r="AE99" s="15" t="str">
        <f t="shared" si="276"/>
        <v/>
      </c>
      <c r="AF99" s="15" t="str">
        <f t="shared" si="277"/>
        <v/>
      </c>
      <c r="AG99" s="15" t="str">
        <f t="shared" si="278"/>
        <v/>
      </c>
      <c r="AH99" s="15" t="str">
        <f t="shared" si="279"/>
        <v/>
      </c>
      <c r="AI99" s="15" t="str">
        <f t="shared" si="280"/>
        <v/>
      </c>
      <c r="AJ99" s="15" t="str">
        <f t="shared" si="281"/>
        <v/>
      </c>
      <c r="AK99" s="15" t="str">
        <f t="shared" si="282"/>
        <v/>
      </c>
      <c r="AL99" s="15" t="str">
        <f t="shared" si="283"/>
        <v/>
      </c>
      <c r="AM99" s="15" t="str">
        <f t="shared" si="284"/>
        <v/>
      </c>
      <c r="AN99" t="str">
        <f t="shared" si="285"/>
        <v/>
      </c>
      <c r="AO99" s="10" t="str">
        <f t="shared" si="286"/>
        <v/>
      </c>
      <c r="AP99" s="10" t="str">
        <f t="shared" si="287"/>
        <v/>
      </c>
      <c r="AQ99" t="str">
        <f t="shared" si="288"/>
        <v/>
      </c>
      <c r="AR99" t="str">
        <f t="shared" si="289"/>
        <v/>
      </c>
      <c r="AS99" t="str">
        <f t="shared" si="290"/>
        <v/>
      </c>
      <c r="AT99" t="str">
        <f t="shared" si="247"/>
        <v/>
      </c>
      <c r="AU99" t="str">
        <f t="shared" si="248"/>
        <v/>
      </c>
      <c r="AV99" t="str">
        <f t="shared" si="291"/>
        <v/>
      </c>
      <c r="AW99" t="str">
        <f t="shared" si="292"/>
        <v/>
      </c>
      <c r="AX99" t="str">
        <f t="shared" si="249"/>
        <v/>
      </c>
      <c r="AY99" t="str">
        <f t="shared" si="255"/>
        <v/>
      </c>
    </row>
    <row r="100" spans="5:51">
      <c r="E100" s="4" t="str">
        <f t="shared" si="262"/>
        <v/>
      </c>
      <c r="F100" s="19"/>
      <c r="G100" s="36"/>
      <c r="H100" s="37"/>
      <c r="I100" s="37"/>
      <c r="J100" s="38"/>
      <c r="K100" s="19"/>
      <c r="L100" s="39"/>
      <c r="M100" s="19"/>
      <c r="N100" t="str">
        <f t="shared" si="244"/>
        <v/>
      </c>
      <c r="O100" t="str">
        <f t="shared" si="245"/>
        <v/>
      </c>
      <c r="P100" t="str">
        <f t="shared" si="261"/>
        <v/>
      </c>
      <c r="Q100" t="str">
        <f t="shared" si="246"/>
        <v/>
      </c>
      <c r="R100" s="10" t="str">
        <f t="shared" si="263"/>
        <v/>
      </c>
      <c r="S100" s="10" t="str">
        <f t="shared" si="264"/>
        <v/>
      </c>
      <c r="T100" s="10" t="str">
        <f t="shared" si="265"/>
        <v/>
      </c>
      <c r="U100" s="10" t="str">
        <f t="shared" si="266"/>
        <v/>
      </c>
      <c r="V100" s="10" t="str">
        <f t="shared" si="267"/>
        <v/>
      </c>
      <c r="W100" s="10" t="str">
        <f t="shared" si="268"/>
        <v/>
      </c>
      <c r="X100" s="10" t="str">
        <f t="shared" si="269"/>
        <v/>
      </c>
      <c r="Y100" s="10" t="str">
        <f t="shared" si="270"/>
        <v/>
      </c>
      <c r="Z100" s="10" t="str">
        <f t="shared" si="271"/>
        <v/>
      </c>
      <c r="AA100" s="10" t="str">
        <f t="shared" si="272"/>
        <v/>
      </c>
      <c r="AB100" s="8" t="str">
        <f t="shared" si="273"/>
        <v/>
      </c>
      <c r="AC100" s="15" t="str">
        <f t="shared" si="274"/>
        <v/>
      </c>
      <c r="AD100" s="15" t="str">
        <f t="shared" si="275"/>
        <v/>
      </c>
      <c r="AE100" s="15" t="str">
        <f t="shared" si="276"/>
        <v/>
      </c>
      <c r="AF100" s="15" t="str">
        <f t="shared" si="277"/>
        <v/>
      </c>
      <c r="AG100" s="15" t="str">
        <f t="shared" si="278"/>
        <v/>
      </c>
      <c r="AH100" s="15" t="str">
        <f t="shared" si="279"/>
        <v/>
      </c>
      <c r="AI100" s="15" t="str">
        <f t="shared" si="280"/>
        <v/>
      </c>
      <c r="AJ100" s="15" t="str">
        <f t="shared" si="281"/>
        <v/>
      </c>
      <c r="AK100" s="15" t="str">
        <f t="shared" si="282"/>
        <v/>
      </c>
      <c r="AL100" s="15" t="str">
        <f t="shared" si="283"/>
        <v/>
      </c>
      <c r="AM100" s="15" t="str">
        <f t="shared" si="284"/>
        <v/>
      </c>
      <c r="AN100" t="str">
        <f t="shared" si="285"/>
        <v/>
      </c>
      <c r="AO100" s="10" t="str">
        <f t="shared" si="286"/>
        <v/>
      </c>
      <c r="AP100" s="10" t="str">
        <f t="shared" si="287"/>
        <v/>
      </c>
      <c r="AQ100" t="str">
        <f t="shared" si="288"/>
        <v/>
      </c>
      <c r="AR100" t="str">
        <f t="shared" si="289"/>
        <v/>
      </c>
      <c r="AS100" t="str">
        <f t="shared" si="290"/>
        <v/>
      </c>
      <c r="AT100" t="str">
        <f t="shared" si="247"/>
        <v/>
      </c>
      <c r="AU100" t="str">
        <f t="shared" si="248"/>
        <v/>
      </c>
      <c r="AV100" t="str">
        <f t="shared" si="291"/>
        <v/>
      </c>
      <c r="AW100" t="str">
        <f t="shared" si="292"/>
        <v/>
      </c>
      <c r="AX100" t="str">
        <f t="shared" si="249"/>
        <v/>
      </c>
      <c r="AY100" t="str">
        <f t="shared" si="255"/>
        <v/>
      </c>
    </row>
    <row r="101" spans="5:51">
      <c r="E101" s="4" t="str">
        <f t="shared" si="262"/>
        <v/>
      </c>
      <c r="F101" s="19"/>
      <c r="G101" s="36"/>
      <c r="H101" s="37"/>
      <c r="I101" s="37"/>
      <c r="J101" s="38"/>
      <c r="K101" s="19"/>
      <c r="L101" s="39"/>
      <c r="M101" s="19"/>
      <c r="N101" t="str">
        <f t="shared" si="244"/>
        <v/>
      </c>
      <c r="O101" t="str">
        <f t="shared" si="245"/>
        <v/>
      </c>
      <c r="P101" t="str">
        <f t="shared" si="261"/>
        <v/>
      </c>
      <c r="Q101" t="str">
        <f t="shared" si="246"/>
        <v/>
      </c>
      <c r="R101" s="10" t="str">
        <f t="shared" si="263"/>
        <v/>
      </c>
      <c r="S101" s="10" t="str">
        <f t="shared" si="264"/>
        <v/>
      </c>
      <c r="T101" s="10" t="str">
        <f t="shared" si="265"/>
        <v/>
      </c>
      <c r="U101" s="10" t="str">
        <f t="shared" si="266"/>
        <v/>
      </c>
      <c r="V101" s="10" t="str">
        <f t="shared" si="267"/>
        <v/>
      </c>
      <c r="W101" s="10" t="str">
        <f t="shared" si="268"/>
        <v/>
      </c>
      <c r="X101" s="10" t="str">
        <f t="shared" si="269"/>
        <v/>
      </c>
      <c r="Y101" s="10" t="str">
        <f t="shared" si="270"/>
        <v/>
      </c>
      <c r="Z101" s="10" t="str">
        <f t="shared" si="271"/>
        <v/>
      </c>
      <c r="AA101" s="10" t="str">
        <f t="shared" si="272"/>
        <v/>
      </c>
      <c r="AB101" s="8" t="str">
        <f t="shared" si="273"/>
        <v/>
      </c>
      <c r="AC101" s="15" t="str">
        <f t="shared" si="274"/>
        <v/>
      </c>
      <c r="AD101" s="15" t="str">
        <f t="shared" si="275"/>
        <v/>
      </c>
      <c r="AE101" s="15" t="str">
        <f t="shared" si="276"/>
        <v/>
      </c>
      <c r="AF101" s="15" t="str">
        <f t="shared" si="277"/>
        <v/>
      </c>
      <c r="AG101" s="15" t="str">
        <f t="shared" si="278"/>
        <v/>
      </c>
      <c r="AH101" s="15" t="str">
        <f t="shared" si="279"/>
        <v/>
      </c>
      <c r="AI101" s="15" t="str">
        <f t="shared" si="280"/>
        <v/>
      </c>
      <c r="AJ101" s="15" t="str">
        <f t="shared" si="281"/>
        <v/>
      </c>
      <c r="AK101" s="15" t="str">
        <f t="shared" si="282"/>
        <v/>
      </c>
      <c r="AL101" s="15" t="str">
        <f t="shared" si="283"/>
        <v/>
      </c>
      <c r="AM101" s="15" t="str">
        <f t="shared" si="284"/>
        <v/>
      </c>
      <c r="AN101" t="str">
        <f t="shared" si="285"/>
        <v/>
      </c>
      <c r="AO101" s="10" t="str">
        <f t="shared" si="286"/>
        <v/>
      </c>
      <c r="AP101" s="10" t="str">
        <f t="shared" si="287"/>
        <v/>
      </c>
      <c r="AQ101" t="str">
        <f t="shared" si="288"/>
        <v/>
      </c>
      <c r="AR101" t="str">
        <f t="shared" si="289"/>
        <v/>
      </c>
      <c r="AS101" t="str">
        <f t="shared" si="290"/>
        <v/>
      </c>
      <c r="AT101" t="str">
        <f t="shared" si="247"/>
        <v/>
      </c>
      <c r="AU101" t="str">
        <f t="shared" si="248"/>
        <v/>
      </c>
      <c r="AV101" t="str">
        <f t="shared" si="291"/>
        <v/>
      </c>
      <c r="AW101" t="str">
        <f t="shared" si="292"/>
        <v/>
      </c>
      <c r="AX101" t="str">
        <f t="shared" si="249"/>
        <v/>
      </c>
      <c r="AY101" t="str">
        <f t="shared" si="255"/>
        <v/>
      </c>
    </row>
    <row r="102" spans="5:51">
      <c r="E102" s="4" t="str">
        <f t="shared" si="262"/>
        <v/>
      </c>
      <c r="F102" s="19"/>
      <c r="G102" s="36"/>
      <c r="H102" s="37"/>
      <c r="I102" s="37"/>
      <c r="J102" s="38"/>
      <c r="K102" s="19"/>
      <c r="L102" s="39"/>
      <c r="M102" s="19"/>
      <c r="N102" t="str">
        <f t="shared" si="244"/>
        <v/>
      </c>
      <c r="O102" t="str">
        <f t="shared" si="245"/>
        <v/>
      </c>
      <c r="P102" t="str">
        <f t="shared" si="261"/>
        <v/>
      </c>
      <c r="Q102" t="str">
        <f t="shared" si="246"/>
        <v/>
      </c>
      <c r="R102" s="10" t="str">
        <f t="shared" si="263"/>
        <v/>
      </c>
      <c r="S102" s="10" t="str">
        <f t="shared" si="264"/>
        <v/>
      </c>
      <c r="T102" s="10" t="str">
        <f t="shared" si="265"/>
        <v/>
      </c>
      <c r="U102" s="10" t="str">
        <f t="shared" si="266"/>
        <v/>
      </c>
      <c r="V102" s="10" t="str">
        <f t="shared" si="267"/>
        <v/>
      </c>
      <c r="W102" s="10" t="str">
        <f t="shared" si="268"/>
        <v/>
      </c>
      <c r="X102" s="10" t="str">
        <f t="shared" si="269"/>
        <v/>
      </c>
      <c r="Y102" s="10" t="str">
        <f t="shared" si="270"/>
        <v/>
      </c>
      <c r="Z102" s="10" t="str">
        <f t="shared" si="271"/>
        <v/>
      </c>
      <c r="AA102" s="10" t="str">
        <f t="shared" si="272"/>
        <v/>
      </c>
      <c r="AB102" s="8" t="str">
        <f t="shared" si="273"/>
        <v/>
      </c>
      <c r="AC102" s="15" t="str">
        <f t="shared" si="274"/>
        <v/>
      </c>
      <c r="AD102" s="15" t="str">
        <f t="shared" si="275"/>
        <v/>
      </c>
      <c r="AE102" s="15" t="str">
        <f t="shared" si="276"/>
        <v/>
      </c>
      <c r="AF102" s="15" t="str">
        <f t="shared" si="277"/>
        <v/>
      </c>
      <c r="AG102" s="15" t="str">
        <f t="shared" si="278"/>
        <v/>
      </c>
      <c r="AH102" s="15" t="str">
        <f t="shared" si="279"/>
        <v/>
      </c>
      <c r="AI102" s="15" t="str">
        <f t="shared" si="280"/>
        <v/>
      </c>
      <c r="AJ102" s="15" t="str">
        <f t="shared" si="281"/>
        <v/>
      </c>
      <c r="AK102" s="15" t="str">
        <f t="shared" si="282"/>
        <v/>
      </c>
      <c r="AL102" s="15" t="str">
        <f t="shared" si="283"/>
        <v/>
      </c>
      <c r="AM102" s="15" t="str">
        <f t="shared" si="284"/>
        <v/>
      </c>
      <c r="AN102" t="str">
        <f t="shared" si="285"/>
        <v/>
      </c>
      <c r="AO102" s="10" t="str">
        <f t="shared" si="286"/>
        <v/>
      </c>
      <c r="AP102" s="10" t="str">
        <f t="shared" si="287"/>
        <v/>
      </c>
      <c r="AQ102" t="str">
        <f t="shared" si="288"/>
        <v/>
      </c>
      <c r="AR102" t="str">
        <f t="shared" si="289"/>
        <v/>
      </c>
      <c r="AS102" t="str">
        <f t="shared" si="290"/>
        <v/>
      </c>
      <c r="AT102" t="str">
        <f t="shared" si="247"/>
        <v/>
      </c>
      <c r="AU102" t="str">
        <f t="shared" si="248"/>
        <v/>
      </c>
      <c r="AV102" t="str">
        <f t="shared" si="291"/>
        <v/>
      </c>
      <c r="AW102" t="str">
        <f t="shared" si="292"/>
        <v/>
      </c>
      <c r="AX102" t="str">
        <f t="shared" si="249"/>
        <v/>
      </c>
      <c r="AY102" t="str">
        <f t="shared" si="255"/>
        <v/>
      </c>
    </row>
    <row r="103" spans="5:51">
      <c r="E103" s="4" t="str">
        <f t="shared" si="262"/>
        <v/>
      </c>
      <c r="F103" s="19"/>
      <c r="G103" s="36"/>
      <c r="H103" s="37"/>
      <c r="I103" s="37"/>
      <c r="J103" s="38"/>
      <c r="K103" s="19"/>
      <c r="L103" s="39"/>
      <c r="M103" s="19"/>
      <c r="N103" t="str">
        <f t="shared" si="244"/>
        <v/>
      </c>
      <c r="O103" t="str">
        <f t="shared" si="245"/>
        <v/>
      </c>
      <c r="P103" t="str">
        <f t="shared" si="261"/>
        <v/>
      </c>
      <c r="Q103" t="str">
        <f t="shared" si="246"/>
        <v/>
      </c>
      <c r="R103" s="10" t="str">
        <f t="shared" si="263"/>
        <v/>
      </c>
      <c r="S103" s="10" t="str">
        <f t="shared" si="264"/>
        <v/>
      </c>
      <c r="T103" s="10" t="str">
        <f t="shared" si="265"/>
        <v/>
      </c>
      <c r="U103" s="10" t="str">
        <f t="shared" si="266"/>
        <v/>
      </c>
      <c r="V103" s="10" t="str">
        <f t="shared" si="267"/>
        <v/>
      </c>
      <c r="W103" s="10" t="str">
        <f t="shared" si="268"/>
        <v/>
      </c>
      <c r="X103" s="10" t="str">
        <f t="shared" si="269"/>
        <v/>
      </c>
      <c r="Y103" s="10" t="str">
        <f t="shared" si="270"/>
        <v/>
      </c>
      <c r="Z103" s="10" t="str">
        <f t="shared" si="271"/>
        <v/>
      </c>
      <c r="AA103" s="10" t="str">
        <f t="shared" si="272"/>
        <v/>
      </c>
      <c r="AB103" s="8" t="str">
        <f t="shared" si="273"/>
        <v/>
      </c>
      <c r="AC103" s="15" t="str">
        <f t="shared" si="274"/>
        <v/>
      </c>
      <c r="AD103" s="15" t="str">
        <f t="shared" si="275"/>
        <v/>
      </c>
      <c r="AE103" s="15" t="str">
        <f t="shared" si="276"/>
        <v/>
      </c>
      <c r="AF103" s="15" t="str">
        <f t="shared" si="277"/>
        <v/>
      </c>
      <c r="AG103" s="15" t="str">
        <f t="shared" si="278"/>
        <v/>
      </c>
      <c r="AH103" s="15" t="str">
        <f t="shared" si="279"/>
        <v/>
      </c>
      <c r="AI103" s="15" t="str">
        <f t="shared" si="280"/>
        <v/>
      </c>
      <c r="AJ103" s="15" t="str">
        <f t="shared" si="281"/>
        <v/>
      </c>
      <c r="AK103" s="15" t="str">
        <f t="shared" si="282"/>
        <v/>
      </c>
      <c r="AL103" s="15" t="str">
        <f t="shared" si="283"/>
        <v/>
      </c>
      <c r="AM103" s="15" t="str">
        <f t="shared" si="284"/>
        <v/>
      </c>
      <c r="AN103" t="str">
        <f t="shared" si="285"/>
        <v/>
      </c>
      <c r="AO103" s="10" t="str">
        <f t="shared" si="286"/>
        <v/>
      </c>
      <c r="AP103" s="10" t="str">
        <f t="shared" si="287"/>
        <v/>
      </c>
      <c r="AQ103" t="str">
        <f t="shared" si="288"/>
        <v/>
      </c>
      <c r="AR103" t="str">
        <f t="shared" si="289"/>
        <v/>
      </c>
      <c r="AS103" t="str">
        <f t="shared" si="290"/>
        <v/>
      </c>
      <c r="AT103" t="str">
        <f t="shared" si="247"/>
        <v/>
      </c>
      <c r="AU103" t="str">
        <f t="shared" si="248"/>
        <v/>
      </c>
      <c r="AV103" t="str">
        <f t="shared" si="291"/>
        <v/>
      </c>
      <c r="AW103" t="str">
        <f t="shared" si="292"/>
        <v/>
      </c>
      <c r="AX103" t="str">
        <f t="shared" si="249"/>
        <v/>
      </c>
      <c r="AY103" t="str">
        <f t="shared" si="255"/>
        <v/>
      </c>
    </row>
    <row r="104" spans="5:51">
      <c r="E104" s="4" t="str">
        <f t="shared" si="262"/>
        <v/>
      </c>
      <c r="F104" s="19"/>
      <c r="G104" s="36"/>
      <c r="H104" s="37"/>
      <c r="I104" s="37"/>
      <c r="J104" s="38"/>
      <c r="K104" s="19"/>
      <c r="L104" s="39"/>
      <c r="M104" s="19"/>
      <c r="N104" t="str">
        <f t="shared" si="244"/>
        <v/>
      </c>
      <c r="O104" t="str">
        <f t="shared" si="245"/>
        <v/>
      </c>
      <c r="P104" t="str">
        <f t="shared" si="261"/>
        <v/>
      </c>
      <c r="Q104" t="str">
        <f t="shared" si="246"/>
        <v/>
      </c>
      <c r="R104" s="10" t="str">
        <f t="shared" si="263"/>
        <v/>
      </c>
      <c r="S104" s="10" t="str">
        <f t="shared" si="264"/>
        <v/>
      </c>
      <c r="T104" s="10" t="str">
        <f t="shared" si="265"/>
        <v/>
      </c>
      <c r="U104" s="10" t="str">
        <f t="shared" si="266"/>
        <v/>
      </c>
      <c r="V104" s="10" t="str">
        <f t="shared" si="267"/>
        <v/>
      </c>
      <c r="W104" s="10" t="str">
        <f t="shared" si="268"/>
        <v/>
      </c>
      <c r="X104" s="10" t="str">
        <f t="shared" si="269"/>
        <v/>
      </c>
      <c r="Y104" s="10" t="str">
        <f t="shared" si="270"/>
        <v/>
      </c>
      <c r="Z104" s="10" t="str">
        <f t="shared" si="271"/>
        <v/>
      </c>
      <c r="AA104" s="10" t="str">
        <f t="shared" si="272"/>
        <v/>
      </c>
      <c r="AB104" s="8" t="str">
        <f t="shared" si="273"/>
        <v/>
      </c>
      <c r="AC104" s="15" t="str">
        <f t="shared" si="274"/>
        <v/>
      </c>
      <c r="AD104" s="15" t="str">
        <f t="shared" si="275"/>
        <v/>
      </c>
      <c r="AE104" s="15" t="str">
        <f t="shared" si="276"/>
        <v/>
      </c>
      <c r="AF104" s="15" t="str">
        <f t="shared" si="277"/>
        <v/>
      </c>
      <c r="AG104" s="15" t="str">
        <f t="shared" si="278"/>
        <v/>
      </c>
      <c r="AH104" s="15" t="str">
        <f t="shared" si="279"/>
        <v/>
      </c>
      <c r="AI104" s="15" t="str">
        <f t="shared" si="280"/>
        <v/>
      </c>
      <c r="AJ104" s="15" t="str">
        <f t="shared" si="281"/>
        <v/>
      </c>
      <c r="AK104" s="15" t="str">
        <f t="shared" si="282"/>
        <v/>
      </c>
      <c r="AL104" s="15" t="str">
        <f t="shared" si="283"/>
        <v/>
      </c>
      <c r="AM104" s="15" t="str">
        <f t="shared" si="284"/>
        <v/>
      </c>
      <c r="AN104" t="str">
        <f t="shared" si="285"/>
        <v/>
      </c>
      <c r="AO104" s="10" t="str">
        <f t="shared" si="286"/>
        <v/>
      </c>
      <c r="AP104" s="10" t="str">
        <f t="shared" si="287"/>
        <v/>
      </c>
      <c r="AQ104" t="str">
        <f t="shared" si="288"/>
        <v/>
      </c>
      <c r="AR104" t="str">
        <f t="shared" si="289"/>
        <v/>
      </c>
      <c r="AS104" t="str">
        <f t="shared" si="290"/>
        <v/>
      </c>
      <c r="AT104" t="str">
        <f t="shared" si="247"/>
        <v/>
      </c>
      <c r="AU104" t="str">
        <f t="shared" si="248"/>
        <v/>
      </c>
      <c r="AV104" t="str">
        <f t="shared" si="291"/>
        <v/>
      </c>
      <c r="AW104" t="str">
        <f t="shared" si="292"/>
        <v/>
      </c>
      <c r="AX104" t="str">
        <f t="shared" si="249"/>
        <v/>
      </c>
      <c r="AY104" t="str">
        <f t="shared" si="255"/>
        <v/>
      </c>
    </row>
    <row r="105" spans="5:51">
      <c r="E105" s="4" t="str">
        <f t="shared" si="262"/>
        <v/>
      </c>
      <c r="F105" s="19"/>
      <c r="G105" s="36"/>
      <c r="H105" s="37"/>
      <c r="I105" s="37"/>
      <c r="J105" s="38"/>
      <c r="K105" s="19"/>
      <c r="L105" s="39"/>
      <c r="M105" s="19"/>
      <c r="N105" t="str">
        <f t="shared" si="244"/>
        <v/>
      </c>
      <c r="O105" t="str">
        <f t="shared" si="245"/>
        <v/>
      </c>
      <c r="P105" t="str">
        <f t="shared" si="261"/>
        <v/>
      </c>
      <c r="Q105" t="str">
        <f t="shared" si="246"/>
        <v/>
      </c>
      <c r="R105" s="10" t="str">
        <f t="shared" si="263"/>
        <v/>
      </c>
      <c r="S105" s="10" t="str">
        <f t="shared" si="264"/>
        <v/>
      </c>
      <c r="T105" s="10" t="str">
        <f t="shared" si="265"/>
        <v/>
      </c>
      <c r="U105" s="10" t="str">
        <f t="shared" si="266"/>
        <v/>
      </c>
      <c r="V105" s="10" t="str">
        <f t="shared" si="267"/>
        <v/>
      </c>
      <c r="W105" s="10" t="str">
        <f t="shared" si="268"/>
        <v/>
      </c>
      <c r="X105" s="10" t="str">
        <f t="shared" si="269"/>
        <v/>
      </c>
      <c r="Y105" s="10" t="str">
        <f t="shared" si="270"/>
        <v/>
      </c>
      <c r="Z105" s="10" t="str">
        <f t="shared" si="271"/>
        <v/>
      </c>
      <c r="AA105" s="10" t="str">
        <f t="shared" si="272"/>
        <v/>
      </c>
      <c r="AB105" s="8" t="str">
        <f t="shared" si="273"/>
        <v/>
      </c>
      <c r="AC105" s="15" t="str">
        <f t="shared" si="274"/>
        <v/>
      </c>
      <c r="AD105" s="15" t="str">
        <f t="shared" si="275"/>
        <v/>
      </c>
      <c r="AE105" s="15" t="str">
        <f t="shared" si="276"/>
        <v/>
      </c>
      <c r="AF105" s="15" t="str">
        <f t="shared" si="277"/>
        <v/>
      </c>
      <c r="AG105" s="15" t="str">
        <f t="shared" si="278"/>
        <v/>
      </c>
      <c r="AH105" s="15" t="str">
        <f t="shared" si="279"/>
        <v/>
      </c>
      <c r="AI105" s="15" t="str">
        <f t="shared" si="280"/>
        <v/>
      </c>
      <c r="AJ105" s="15" t="str">
        <f t="shared" si="281"/>
        <v/>
      </c>
      <c r="AK105" s="15" t="str">
        <f t="shared" si="282"/>
        <v/>
      </c>
      <c r="AL105" s="15" t="str">
        <f t="shared" si="283"/>
        <v/>
      </c>
      <c r="AM105" s="15" t="str">
        <f t="shared" si="284"/>
        <v/>
      </c>
      <c r="AN105" t="str">
        <f t="shared" si="285"/>
        <v/>
      </c>
      <c r="AO105" s="10" t="str">
        <f t="shared" si="286"/>
        <v/>
      </c>
      <c r="AP105" s="10" t="str">
        <f t="shared" si="287"/>
        <v/>
      </c>
      <c r="AQ105" t="str">
        <f t="shared" si="288"/>
        <v/>
      </c>
      <c r="AR105" t="str">
        <f t="shared" si="289"/>
        <v/>
      </c>
      <c r="AS105" t="str">
        <f t="shared" si="290"/>
        <v/>
      </c>
      <c r="AT105" t="str">
        <f t="shared" si="247"/>
        <v/>
      </c>
      <c r="AU105" t="str">
        <f t="shared" si="248"/>
        <v/>
      </c>
      <c r="AV105" t="str">
        <f t="shared" si="291"/>
        <v/>
      </c>
      <c r="AW105" t="str">
        <f t="shared" si="292"/>
        <v/>
      </c>
      <c r="AX105" t="str">
        <f t="shared" si="249"/>
        <v/>
      </c>
      <c r="AY105" t="str">
        <f t="shared" si="255"/>
        <v/>
      </c>
    </row>
    <row r="106" spans="5:51">
      <c r="E106" s="4" t="str">
        <f t="shared" si="262"/>
        <v/>
      </c>
      <c r="F106" s="19"/>
      <c r="G106" s="36"/>
      <c r="H106" s="37"/>
      <c r="I106" s="37"/>
      <c r="J106" s="38"/>
      <c r="K106" s="19"/>
      <c r="L106" s="39"/>
      <c r="M106" s="19"/>
      <c r="N106" t="str">
        <f t="shared" si="244"/>
        <v/>
      </c>
      <c r="O106" t="str">
        <f t="shared" si="245"/>
        <v/>
      </c>
      <c r="P106" t="str">
        <f t="shared" si="261"/>
        <v/>
      </c>
      <c r="Q106" t="str">
        <f t="shared" si="246"/>
        <v/>
      </c>
      <c r="R106" s="10" t="str">
        <f t="shared" si="263"/>
        <v/>
      </c>
      <c r="S106" s="10" t="str">
        <f t="shared" si="264"/>
        <v/>
      </c>
      <c r="T106" s="10" t="str">
        <f t="shared" si="265"/>
        <v/>
      </c>
      <c r="U106" s="10" t="str">
        <f t="shared" si="266"/>
        <v/>
      </c>
      <c r="V106" s="10" t="str">
        <f t="shared" si="267"/>
        <v/>
      </c>
      <c r="W106" s="10" t="str">
        <f t="shared" si="268"/>
        <v/>
      </c>
      <c r="X106" s="10" t="str">
        <f t="shared" si="269"/>
        <v/>
      </c>
      <c r="Y106" s="10" t="str">
        <f t="shared" si="270"/>
        <v/>
      </c>
      <c r="Z106" s="10" t="str">
        <f t="shared" si="271"/>
        <v/>
      </c>
      <c r="AA106" s="10" t="str">
        <f t="shared" si="272"/>
        <v/>
      </c>
      <c r="AB106" s="8" t="str">
        <f t="shared" si="273"/>
        <v/>
      </c>
      <c r="AC106" s="15" t="str">
        <f t="shared" si="274"/>
        <v/>
      </c>
      <c r="AD106" s="15" t="str">
        <f t="shared" si="275"/>
        <v/>
      </c>
      <c r="AE106" s="15" t="str">
        <f t="shared" si="276"/>
        <v/>
      </c>
      <c r="AF106" s="15" t="str">
        <f t="shared" si="277"/>
        <v/>
      </c>
      <c r="AG106" s="15" t="str">
        <f t="shared" si="278"/>
        <v/>
      </c>
      <c r="AH106" s="15" t="str">
        <f t="shared" si="279"/>
        <v/>
      </c>
      <c r="AI106" s="15" t="str">
        <f t="shared" si="280"/>
        <v/>
      </c>
      <c r="AJ106" s="15" t="str">
        <f t="shared" si="281"/>
        <v/>
      </c>
      <c r="AK106" s="15" t="str">
        <f t="shared" si="282"/>
        <v/>
      </c>
      <c r="AL106" s="15" t="str">
        <f t="shared" si="283"/>
        <v/>
      </c>
      <c r="AM106" s="15" t="str">
        <f t="shared" si="284"/>
        <v/>
      </c>
      <c r="AN106" t="str">
        <f t="shared" si="285"/>
        <v/>
      </c>
      <c r="AO106" s="10" t="str">
        <f t="shared" si="286"/>
        <v/>
      </c>
      <c r="AP106" s="10" t="str">
        <f t="shared" si="287"/>
        <v/>
      </c>
      <c r="AQ106" t="str">
        <f t="shared" si="288"/>
        <v/>
      </c>
      <c r="AR106" t="str">
        <f t="shared" si="289"/>
        <v/>
      </c>
      <c r="AS106" t="str">
        <f t="shared" si="290"/>
        <v/>
      </c>
      <c r="AT106" t="str">
        <f t="shared" si="247"/>
        <v/>
      </c>
      <c r="AU106" t="str">
        <f t="shared" si="248"/>
        <v/>
      </c>
      <c r="AV106" t="str">
        <f t="shared" si="291"/>
        <v/>
      </c>
      <c r="AW106" t="str">
        <f t="shared" si="292"/>
        <v/>
      </c>
      <c r="AX106" t="str">
        <f t="shared" si="249"/>
        <v/>
      </c>
      <c r="AY106" t="str">
        <f t="shared" si="255"/>
        <v/>
      </c>
    </row>
    <row r="107" spans="5:51">
      <c r="E107" s="4" t="str">
        <f t="shared" si="262"/>
        <v/>
      </c>
      <c r="F107" s="19"/>
      <c r="G107" s="36"/>
      <c r="H107" s="37"/>
      <c r="I107" s="37"/>
      <c r="J107" s="38"/>
      <c r="K107" s="19"/>
      <c r="L107" s="39"/>
      <c r="M107" s="19"/>
      <c r="N107" t="str">
        <f t="shared" si="244"/>
        <v/>
      </c>
      <c r="O107" t="str">
        <f t="shared" si="245"/>
        <v/>
      </c>
      <c r="P107" t="str">
        <f t="shared" si="261"/>
        <v/>
      </c>
      <c r="Q107" t="str">
        <f t="shared" si="246"/>
        <v/>
      </c>
      <c r="R107" s="10" t="str">
        <f t="shared" si="263"/>
        <v/>
      </c>
      <c r="S107" s="10" t="str">
        <f t="shared" si="264"/>
        <v/>
      </c>
      <c r="T107" s="10" t="str">
        <f t="shared" si="265"/>
        <v/>
      </c>
      <c r="U107" s="10" t="str">
        <f t="shared" si="266"/>
        <v/>
      </c>
      <c r="V107" s="10" t="str">
        <f t="shared" si="267"/>
        <v/>
      </c>
      <c r="W107" s="10" t="str">
        <f t="shared" si="268"/>
        <v/>
      </c>
      <c r="X107" s="10" t="str">
        <f t="shared" si="269"/>
        <v/>
      </c>
      <c r="Y107" s="10" t="str">
        <f t="shared" si="270"/>
        <v/>
      </c>
      <c r="Z107" s="10" t="str">
        <f t="shared" si="271"/>
        <v/>
      </c>
      <c r="AA107" s="10" t="str">
        <f t="shared" si="272"/>
        <v/>
      </c>
      <c r="AB107" s="8" t="str">
        <f t="shared" si="273"/>
        <v/>
      </c>
      <c r="AC107" s="15" t="str">
        <f t="shared" si="274"/>
        <v/>
      </c>
      <c r="AD107" s="15" t="str">
        <f t="shared" si="275"/>
        <v/>
      </c>
      <c r="AE107" s="15" t="str">
        <f t="shared" si="276"/>
        <v/>
      </c>
      <c r="AF107" s="15" t="str">
        <f t="shared" si="277"/>
        <v/>
      </c>
      <c r="AG107" s="15" t="str">
        <f t="shared" si="278"/>
        <v/>
      </c>
      <c r="AH107" s="15" t="str">
        <f t="shared" si="279"/>
        <v/>
      </c>
      <c r="AI107" s="15" t="str">
        <f t="shared" si="280"/>
        <v/>
      </c>
      <c r="AJ107" s="15" t="str">
        <f t="shared" si="281"/>
        <v/>
      </c>
      <c r="AK107" s="15" t="str">
        <f t="shared" si="282"/>
        <v/>
      </c>
      <c r="AL107" s="15" t="str">
        <f t="shared" si="283"/>
        <v/>
      </c>
      <c r="AM107" s="15" t="str">
        <f t="shared" si="284"/>
        <v/>
      </c>
      <c r="AN107" t="str">
        <f t="shared" si="285"/>
        <v/>
      </c>
      <c r="AO107" s="10" t="str">
        <f t="shared" si="286"/>
        <v/>
      </c>
      <c r="AP107" s="10" t="str">
        <f t="shared" si="287"/>
        <v/>
      </c>
      <c r="AQ107" t="str">
        <f t="shared" si="288"/>
        <v/>
      </c>
      <c r="AR107" t="str">
        <f t="shared" si="289"/>
        <v/>
      </c>
      <c r="AS107" t="str">
        <f t="shared" si="290"/>
        <v/>
      </c>
      <c r="AT107" t="str">
        <f t="shared" si="247"/>
        <v/>
      </c>
      <c r="AU107" t="str">
        <f t="shared" si="248"/>
        <v/>
      </c>
      <c r="AV107" t="str">
        <f t="shared" si="291"/>
        <v/>
      </c>
      <c r="AW107" t="str">
        <f t="shared" si="292"/>
        <v/>
      </c>
      <c r="AX107" t="str">
        <f t="shared" si="249"/>
        <v/>
      </c>
      <c r="AY107" t="str">
        <f t="shared" si="255"/>
        <v/>
      </c>
    </row>
    <row r="108" spans="5:51">
      <c r="E108" s="4" t="str">
        <f t="shared" si="262"/>
        <v/>
      </c>
      <c r="F108" s="19"/>
      <c r="G108" s="36"/>
      <c r="H108" s="37"/>
      <c r="I108" s="37"/>
      <c r="J108" s="38"/>
      <c r="K108" s="19"/>
      <c r="L108" s="39"/>
      <c r="M108" s="19"/>
      <c r="N108" t="str">
        <f t="shared" si="244"/>
        <v/>
      </c>
      <c r="O108" t="str">
        <f t="shared" si="245"/>
        <v/>
      </c>
      <c r="P108" t="str">
        <f t="shared" si="261"/>
        <v/>
      </c>
      <c r="Q108" t="str">
        <f t="shared" si="246"/>
        <v/>
      </c>
      <c r="R108" s="10" t="str">
        <f t="shared" si="263"/>
        <v/>
      </c>
      <c r="S108" s="10" t="str">
        <f t="shared" si="264"/>
        <v/>
      </c>
      <c r="T108" s="10" t="str">
        <f t="shared" si="265"/>
        <v/>
      </c>
      <c r="U108" s="10" t="str">
        <f t="shared" si="266"/>
        <v/>
      </c>
      <c r="V108" s="10" t="str">
        <f t="shared" si="267"/>
        <v/>
      </c>
      <c r="W108" s="10" t="str">
        <f t="shared" si="268"/>
        <v/>
      </c>
      <c r="X108" s="10" t="str">
        <f t="shared" si="269"/>
        <v/>
      </c>
      <c r="Y108" s="10" t="str">
        <f t="shared" si="270"/>
        <v/>
      </c>
      <c r="Z108" s="10" t="str">
        <f t="shared" si="271"/>
        <v/>
      </c>
      <c r="AA108" s="10" t="str">
        <f t="shared" si="272"/>
        <v/>
      </c>
      <c r="AB108" s="8" t="str">
        <f t="shared" si="273"/>
        <v/>
      </c>
      <c r="AC108" s="15" t="str">
        <f t="shared" si="274"/>
        <v/>
      </c>
      <c r="AD108" s="15" t="str">
        <f t="shared" si="275"/>
        <v/>
      </c>
      <c r="AE108" s="15" t="str">
        <f t="shared" si="276"/>
        <v/>
      </c>
      <c r="AF108" s="15" t="str">
        <f t="shared" si="277"/>
        <v/>
      </c>
      <c r="AG108" s="15" t="str">
        <f t="shared" si="278"/>
        <v/>
      </c>
      <c r="AH108" s="15" t="str">
        <f t="shared" si="279"/>
        <v/>
      </c>
      <c r="AI108" s="15" t="str">
        <f t="shared" si="280"/>
        <v/>
      </c>
      <c r="AJ108" s="15" t="str">
        <f t="shared" si="281"/>
        <v/>
      </c>
      <c r="AK108" s="15" t="str">
        <f t="shared" si="282"/>
        <v/>
      </c>
      <c r="AL108" s="15" t="str">
        <f t="shared" si="283"/>
        <v/>
      </c>
      <c r="AM108" s="15" t="str">
        <f t="shared" si="284"/>
        <v/>
      </c>
      <c r="AN108" t="str">
        <f t="shared" si="285"/>
        <v/>
      </c>
      <c r="AO108" s="10" t="str">
        <f t="shared" si="286"/>
        <v/>
      </c>
      <c r="AP108" s="10" t="str">
        <f t="shared" si="287"/>
        <v/>
      </c>
      <c r="AQ108" t="str">
        <f t="shared" si="288"/>
        <v/>
      </c>
      <c r="AR108" t="str">
        <f t="shared" si="289"/>
        <v/>
      </c>
      <c r="AS108" t="str">
        <f t="shared" si="290"/>
        <v/>
      </c>
      <c r="AT108" t="str">
        <f t="shared" si="247"/>
        <v/>
      </c>
      <c r="AU108" t="str">
        <f t="shared" si="248"/>
        <v/>
      </c>
      <c r="AV108" t="str">
        <f t="shared" si="291"/>
        <v/>
      </c>
      <c r="AW108" t="str">
        <f t="shared" si="292"/>
        <v/>
      </c>
      <c r="AX108" t="str">
        <f t="shared" si="249"/>
        <v/>
      </c>
      <c r="AY108" t="str">
        <f t="shared" si="255"/>
        <v/>
      </c>
    </row>
    <row r="109" spans="5:51">
      <c r="E109" s="4" t="str">
        <f t="shared" si="262"/>
        <v/>
      </c>
      <c r="F109" s="19"/>
      <c r="G109" s="36"/>
      <c r="H109" s="37"/>
      <c r="I109" s="37"/>
      <c r="J109" s="38"/>
      <c r="K109" s="19"/>
      <c r="L109" s="39"/>
      <c r="M109" s="19"/>
      <c r="N109" t="str">
        <f t="shared" si="244"/>
        <v/>
      </c>
      <c r="O109" t="str">
        <f t="shared" si="245"/>
        <v/>
      </c>
      <c r="P109" t="str">
        <f t="shared" si="261"/>
        <v/>
      </c>
      <c r="Q109" t="str">
        <f t="shared" si="246"/>
        <v/>
      </c>
      <c r="R109" s="10" t="str">
        <f t="shared" si="263"/>
        <v/>
      </c>
      <c r="S109" s="10" t="str">
        <f t="shared" si="264"/>
        <v/>
      </c>
      <c r="T109" s="10" t="str">
        <f t="shared" si="265"/>
        <v/>
      </c>
      <c r="U109" s="10" t="str">
        <f t="shared" si="266"/>
        <v/>
      </c>
      <c r="V109" s="10" t="str">
        <f t="shared" si="267"/>
        <v/>
      </c>
      <c r="W109" s="10" t="str">
        <f t="shared" si="268"/>
        <v/>
      </c>
      <c r="X109" s="10" t="str">
        <f t="shared" si="269"/>
        <v/>
      </c>
      <c r="Y109" s="10" t="str">
        <f t="shared" si="270"/>
        <v/>
      </c>
      <c r="Z109" s="10" t="str">
        <f t="shared" si="271"/>
        <v/>
      </c>
      <c r="AA109" s="10" t="str">
        <f t="shared" si="272"/>
        <v/>
      </c>
      <c r="AB109" s="8" t="str">
        <f t="shared" si="273"/>
        <v/>
      </c>
      <c r="AC109" s="15" t="str">
        <f t="shared" si="274"/>
        <v/>
      </c>
      <c r="AD109" s="15" t="str">
        <f t="shared" si="275"/>
        <v/>
      </c>
      <c r="AE109" s="15" t="str">
        <f t="shared" si="276"/>
        <v/>
      </c>
      <c r="AF109" s="15" t="str">
        <f t="shared" si="277"/>
        <v/>
      </c>
      <c r="AG109" s="15" t="str">
        <f t="shared" si="278"/>
        <v/>
      </c>
      <c r="AH109" s="15" t="str">
        <f t="shared" si="279"/>
        <v/>
      </c>
      <c r="AI109" s="15" t="str">
        <f t="shared" si="280"/>
        <v/>
      </c>
      <c r="AJ109" s="15" t="str">
        <f t="shared" si="281"/>
        <v/>
      </c>
      <c r="AK109" s="15" t="str">
        <f t="shared" si="282"/>
        <v/>
      </c>
      <c r="AL109" s="15" t="str">
        <f t="shared" si="283"/>
        <v/>
      </c>
      <c r="AM109" s="15" t="str">
        <f t="shared" si="284"/>
        <v/>
      </c>
      <c r="AN109" t="str">
        <f t="shared" si="285"/>
        <v/>
      </c>
      <c r="AO109" s="10" t="str">
        <f t="shared" si="286"/>
        <v/>
      </c>
      <c r="AP109" s="10" t="str">
        <f t="shared" si="287"/>
        <v/>
      </c>
      <c r="AQ109" t="str">
        <f t="shared" si="288"/>
        <v/>
      </c>
      <c r="AR109" t="str">
        <f t="shared" si="289"/>
        <v/>
      </c>
      <c r="AS109" t="str">
        <f t="shared" si="290"/>
        <v/>
      </c>
      <c r="AT109" t="str">
        <f t="shared" si="247"/>
        <v/>
      </c>
      <c r="AU109" t="str">
        <f t="shared" si="248"/>
        <v/>
      </c>
      <c r="AV109" t="str">
        <f t="shared" si="291"/>
        <v/>
      </c>
      <c r="AW109" t="str">
        <f t="shared" si="292"/>
        <v/>
      </c>
      <c r="AX109" t="str">
        <f t="shared" si="249"/>
        <v/>
      </c>
      <c r="AY109" t="str">
        <f t="shared" si="255"/>
        <v/>
      </c>
    </row>
    <row r="110" spans="5:51">
      <c r="E110" s="4" t="str">
        <f t="shared" si="262"/>
        <v/>
      </c>
      <c r="F110" s="19"/>
      <c r="G110" s="36"/>
      <c r="H110" s="37"/>
      <c r="I110" s="37"/>
      <c r="J110" s="38"/>
      <c r="K110" s="19"/>
      <c r="L110" s="39"/>
      <c r="M110" s="19"/>
      <c r="N110" t="str">
        <f t="shared" si="244"/>
        <v/>
      </c>
      <c r="O110" t="str">
        <f t="shared" si="245"/>
        <v/>
      </c>
      <c r="P110" t="str">
        <f t="shared" si="261"/>
        <v/>
      </c>
      <c r="Q110" t="str">
        <f t="shared" si="246"/>
        <v/>
      </c>
      <c r="R110" s="10" t="str">
        <f t="shared" si="263"/>
        <v/>
      </c>
      <c r="S110" s="10" t="str">
        <f t="shared" si="264"/>
        <v/>
      </c>
      <c r="T110" s="10" t="str">
        <f t="shared" si="265"/>
        <v/>
      </c>
      <c r="U110" s="10" t="str">
        <f t="shared" si="266"/>
        <v/>
      </c>
      <c r="V110" s="10" t="str">
        <f t="shared" si="267"/>
        <v/>
      </c>
      <c r="W110" s="10" t="str">
        <f t="shared" si="268"/>
        <v/>
      </c>
      <c r="X110" s="10" t="str">
        <f t="shared" si="269"/>
        <v/>
      </c>
      <c r="Y110" s="10" t="str">
        <f t="shared" si="270"/>
        <v/>
      </c>
      <c r="Z110" s="10" t="str">
        <f t="shared" si="271"/>
        <v/>
      </c>
      <c r="AA110" s="10" t="str">
        <f t="shared" si="272"/>
        <v/>
      </c>
      <c r="AB110" s="8" t="str">
        <f t="shared" si="273"/>
        <v/>
      </c>
      <c r="AC110" s="15" t="str">
        <f t="shared" si="274"/>
        <v/>
      </c>
      <c r="AD110" s="15" t="str">
        <f t="shared" si="275"/>
        <v/>
      </c>
      <c r="AE110" s="15" t="str">
        <f t="shared" si="276"/>
        <v/>
      </c>
      <c r="AF110" s="15" t="str">
        <f t="shared" si="277"/>
        <v/>
      </c>
      <c r="AG110" s="15" t="str">
        <f t="shared" si="278"/>
        <v/>
      </c>
      <c r="AH110" s="15" t="str">
        <f t="shared" si="279"/>
        <v/>
      </c>
      <c r="AI110" s="15" t="str">
        <f t="shared" si="280"/>
        <v/>
      </c>
      <c r="AJ110" s="15" t="str">
        <f t="shared" si="281"/>
        <v/>
      </c>
      <c r="AK110" s="15" t="str">
        <f t="shared" si="282"/>
        <v/>
      </c>
      <c r="AL110" s="15" t="str">
        <f t="shared" si="283"/>
        <v/>
      </c>
      <c r="AM110" s="15" t="str">
        <f t="shared" si="284"/>
        <v/>
      </c>
      <c r="AN110" t="str">
        <f t="shared" si="285"/>
        <v/>
      </c>
      <c r="AO110" s="10" t="str">
        <f t="shared" si="286"/>
        <v/>
      </c>
      <c r="AP110" s="10" t="str">
        <f t="shared" si="287"/>
        <v/>
      </c>
      <c r="AQ110" t="str">
        <f t="shared" si="288"/>
        <v/>
      </c>
      <c r="AR110" t="str">
        <f t="shared" si="289"/>
        <v/>
      </c>
      <c r="AS110" t="str">
        <f t="shared" si="290"/>
        <v/>
      </c>
      <c r="AT110" t="str">
        <f t="shared" si="247"/>
        <v/>
      </c>
      <c r="AU110" t="str">
        <f t="shared" si="248"/>
        <v/>
      </c>
      <c r="AV110" t="str">
        <f t="shared" si="291"/>
        <v/>
      </c>
      <c r="AW110" t="str">
        <f t="shared" si="292"/>
        <v/>
      </c>
      <c r="AX110" t="str">
        <f t="shared" si="249"/>
        <v/>
      </c>
      <c r="AY110" t="str">
        <f t="shared" si="255"/>
        <v/>
      </c>
    </row>
    <row r="111" spans="5:51">
      <c r="E111" s="4" t="str">
        <f t="shared" ref="E111:E120" si="293">IF(P111="","",MIN(L111,AY111))</f>
        <v/>
      </c>
      <c r="F111" s="19"/>
      <c r="G111" s="36"/>
      <c r="H111" s="37"/>
      <c r="I111" s="37"/>
      <c r="J111" s="38"/>
      <c r="K111" s="19"/>
      <c r="L111" s="39"/>
      <c r="M111" s="19"/>
      <c r="N111" t="str">
        <f t="shared" si="244"/>
        <v/>
      </c>
      <c r="O111" t="str">
        <f t="shared" si="245"/>
        <v/>
      </c>
      <c r="P111" t="str">
        <f t="shared" si="261"/>
        <v/>
      </c>
      <c r="Q111" t="str">
        <f t="shared" si="246"/>
        <v/>
      </c>
      <c r="R111" s="10" t="str">
        <f t="shared" si="263"/>
        <v/>
      </c>
      <c r="S111" s="10" t="str">
        <f t="shared" si="264"/>
        <v/>
      </c>
      <c r="T111" s="10" t="str">
        <f t="shared" si="265"/>
        <v/>
      </c>
      <c r="U111" s="10" t="str">
        <f t="shared" si="266"/>
        <v/>
      </c>
      <c r="V111" s="10" t="str">
        <f t="shared" si="267"/>
        <v/>
      </c>
      <c r="W111" s="10" t="str">
        <f t="shared" si="268"/>
        <v/>
      </c>
      <c r="X111" s="10" t="str">
        <f t="shared" si="269"/>
        <v/>
      </c>
      <c r="Y111" s="10" t="str">
        <f t="shared" si="270"/>
        <v/>
      </c>
      <c r="Z111" s="10" t="str">
        <f t="shared" si="271"/>
        <v/>
      </c>
      <c r="AA111" s="10" t="str">
        <f t="shared" si="272"/>
        <v/>
      </c>
      <c r="AB111" s="8" t="str">
        <f t="shared" si="273"/>
        <v/>
      </c>
      <c r="AC111" s="15" t="str">
        <f t="shared" si="274"/>
        <v/>
      </c>
      <c r="AD111" s="15" t="str">
        <f t="shared" si="275"/>
        <v/>
      </c>
      <c r="AE111" s="15" t="str">
        <f t="shared" si="276"/>
        <v/>
      </c>
      <c r="AF111" s="15" t="str">
        <f t="shared" si="277"/>
        <v/>
      </c>
      <c r="AG111" s="15" t="str">
        <f t="shared" si="278"/>
        <v/>
      </c>
      <c r="AH111" s="15" t="str">
        <f t="shared" si="279"/>
        <v/>
      </c>
      <c r="AI111" s="15" t="str">
        <f t="shared" si="280"/>
        <v/>
      </c>
      <c r="AJ111" s="15" t="str">
        <f t="shared" si="281"/>
        <v/>
      </c>
      <c r="AK111" s="15" t="str">
        <f t="shared" si="282"/>
        <v/>
      </c>
      <c r="AL111" s="15" t="str">
        <f t="shared" si="283"/>
        <v/>
      </c>
      <c r="AM111" s="15" t="str">
        <f t="shared" si="284"/>
        <v/>
      </c>
      <c r="AN111" t="str">
        <f t="shared" si="285"/>
        <v/>
      </c>
      <c r="AO111" s="10" t="str">
        <f t="shared" si="286"/>
        <v/>
      </c>
      <c r="AP111" s="10" t="str">
        <f t="shared" si="287"/>
        <v/>
      </c>
      <c r="AQ111" t="str">
        <f t="shared" si="288"/>
        <v/>
      </c>
      <c r="AR111" t="str">
        <f t="shared" si="289"/>
        <v/>
      </c>
      <c r="AS111" t="str">
        <f t="shared" si="290"/>
        <v/>
      </c>
      <c r="AT111" t="str">
        <f t="shared" si="247"/>
        <v/>
      </c>
      <c r="AU111" t="str">
        <f t="shared" si="248"/>
        <v/>
      </c>
      <c r="AV111" t="str">
        <f t="shared" si="291"/>
        <v/>
      </c>
      <c r="AW111" t="str">
        <f t="shared" si="292"/>
        <v/>
      </c>
      <c r="AX111" t="str">
        <f t="shared" si="249"/>
        <v/>
      </c>
      <c r="AY111" t="str">
        <f t="shared" si="255"/>
        <v/>
      </c>
    </row>
    <row r="112" spans="5:51">
      <c r="E112" s="4" t="str">
        <f t="shared" si="293"/>
        <v/>
      </c>
      <c r="F112" s="19"/>
      <c r="G112" s="36"/>
      <c r="H112" s="37"/>
      <c r="I112" s="37"/>
      <c r="J112" s="38"/>
      <c r="K112" s="19"/>
      <c r="L112" s="39"/>
      <c r="M112" s="19"/>
      <c r="N112" t="str">
        <f t="shared" si="244"/>
        <v/>
      </c>
      <c r="O112" t="str">
        <f t="shared" si="245"/>
        <v/>
      </c>
      <c r="P112" t="str">
        <f t="shared" si="261"/>
        <v/>
      </c>
      <c r="Q112" t="str">
        <f t="shared" si="246"/>
        <v/>
      </c>
      <c r="R112" s="10" t="str">
        <f t="shared" si="263"/>
        <v/>
      </c>
      <c r="S112" s="10" t="str">
        <f t="shared" si="264"/>
        <v/>
      </c>
      <c r="T112" s="10" t="str">
        <f t="shared" si="265"/>
        <v/>
      </c>
      <c r="U112" s="10" t="str">
        <f t="shared" si="266"/>
        <v/>
      </c>
      <c r="V112" s="10" t="str">
        <f t="shared" si="267"/>
        <v/>
      </c>
      <c r="W112" s="10" t="str">
        <f t="shared" si="268"/>
        <v/>
      </c>
      <c r="X112" s="10" t="str">
        <f t="shared" si="269"/>
        <v/>
      </c>
      <c r="Y112" s="10" t="str">
        <f t="shared" si="270"/>
        <v/>
      </c>
      <c r="Z112" s="10" t="str">
        <f t="shared" si="271"/>
        <v/>
      </c>
      <c r="AA112" s="10" t="str">
        <f t="shared" si="272"/>
        <v/>
      </c>
      <c r="AB112" s="8" t="str">
        <f t="shared" si="273"/>
        <v/>
      </c>
      <c r="AC112" s="15" t="str">
        <f t="shared" si="274"/>
        <v/>
      </c>
      <c r="AD112" s="15" t="str">
        <f t="shared" si="275"/>
        <v/>
      </c>
      <c r="AE112" s="15" t="str">
        <f t="shared" si="276"/>
        <v/>
      </c>
      <c r="AF112" s="15" t="str">
        <f t="shared" si="277"/>
        <v/>
      </c>
      <c r="AG112" s="15" t="str">
        <f t="shared" si="278"/>
        <v/>
      </c>
      <c r="AH112" s="15" t="str">
        <f t="shared" si="279"/>
        <v/>
      </c>
      <c r="AI112" s="15" t="str">
        <f t="shared" si="280"/>
        <v/>
      </c>
      <c r="AJ112" s="15" t="str">
        <f t="shared" si="281"/>
        <v/>
      </c>
      <c r="AK112" s="15" t="str">
        <f t="shared" si="282"/>
        <v/>
      </c>
      <c r="AL112" s="15" t="str">
        <f t="shared" si="283"/>
        <v/>
      </c>
      <c r="AM112" s="15" t="str">
        <f t="shared" si="284"/>
        <v/>
      </c>
      <c r="AN112" t="str">
        <f t="shared" si="285"/>
        <v/>
      </c>
      <c r="AO112" s="10" t="str">
        <f t="shared" si="286"/>
        <v/>
      </c>
      <c r="AP112" s="10" t="str">
        <f t="shared" si="287"/>
        <v/>
      </c>
      <c r="AQ112" t="str">
        <f t="shared" si="288"/>
        <v/>
      </c>
      <c r="AR112" t="str">
        <f t="shared" si="289"/>
        <v/>
      </c>
      <c r="AS112" t="str">
        <f t="shared" si="290"/>
        <v/>
      </c>
      <c r="AT112" t="str">
        <f t="shared" si="247"/>
        <v/>
      </c>
      <c r="AU112" t="str">
        <f t="shared" si="248"/>
        <v/>
      </c>
      <c r="AV112" t="str">
        <f t="shared" si="291"/>
        <v/>
      </c>
      <c r="AW112" t="str">
        <f t="shared" si="292"/>
        <v/>
      </c>
      <c r="AX112" t="str">
        <f t="shared" si="249"/>
        <v/>
      </c>
      <c r="AY112" t="str">
        <f t="shared" si="255"/>
        <v/>
      </c>
    </row>
    <row r="113" spans="5:51">
      <c r="E113" s="4" t="str">
        <f t="shared" si="293"/>
        <v/>
      </c>
      <c r="F113" s="19"/>
      <c r="G113" s="36"/>
      <c r="H113" s="37"/>
      <c r="I113" s="37"/>
      <c r="J113" s="38"/>
      <c r="K113" s="19"/>
      <c r="L113" s="39"/>
      <c r="M113" s="19"/>
      <c r="N113" t="str">
        <f t="shared" si="244"/>
        <v/>
      </c>
      <c r="O113" t="str">
        <f t="shared" si="245"/>
        <v/>
      </c>
      <c r="P113" t="str">
        <f t="shared" si="261"/>
        <v/>
      </c>
      <c r="Q113" t="str">
        <f t="shared" si="246"/>
        <v/>
      </c>
      <c r="R113" s="10" t="str">
        <f t="shared" si="263"/>
        <v/>
      </c>
      <c r="S113" s="10" t="str">
        <f t="shared" si="264"/>
        <v/>
      </c>
      <c r="T113" s="10" t="str">
        <f t="shared" si="265"/>
        <v/>
      </c>
      <c r="U113" s="10" t="str">
        <f t="shared" si="266"/>
        <v/>
      </c>
      <c r="V113" s="10" t="str">
        <f t="shared" si="267"/>
        <v/>
      </c>
      <c r="W113" s="10" t="str">
        <f t="shared" si="268"/>
        <v/>
      </c>
      <c r="X113" s="10" t="str">
        <f t="shared" si="269"/>
        <v/>
      </c>
      <c r="Y113" s="10" t="str">
        <f t="shared" si="270"/>
        <v/>
      </c>
      <c r="Z113" s="10" t="str">
        <f t="shared" si="271"/>
        <v/>
      </c>
      <c r="AA113" s="10" t="str">
        <f t="shared" si="272"/>
        <v/>
      </c>
      <c r="AB113" s="8" t="str">
        <f t="shared" si="273"/>
        <v/>
      </c>
      <c r="AC113" s="15" t="str">
        <f t="shared" si="274"/>
        <v/>
      </c>
      <c r="AD113" s="15" t="str">
        <f t="shared" si="275"/>
        <v/>
      </c>
      <c r="AE113" s="15" t="str">
        <f t="shared" si="276"/>
        <v/>
      </c>
      <c r="AF113" s="15" t="str">
        <f t="shared" si="277"/>
        <v/>
      </c>
      <c r="AG113" s="15" t="str">
        <f t="shared" si="278"/>
        <v/>
      </c>
      <c r="AH113" s="15" t="str">
        <f t="shared" si="279"/>
        <v/>
      </c>
      <c r="AI113" s="15" t="str">
        <f t="shared" si="280"/>
        <v/>
      </c>
      <c r="AJ113" s="15" t="str">
        <f t="shared" si="281"/>
        <v/>
      </c>
      <c r="AK113" s="15" t="str">
        <f t="shared" si="282"/>
        <v/>
      </c>
      <c r="AL113" s="15" t="str">
        <f t="shared" si="283"/>
        <v/>
      </c>
      <c r="AM113" s="15" t="str">
        <f t="shared" si="284"/>
        <v/>
      </c>
      <c r="AN113" t="str">
        <f t="shared" si="285"/>
        <v/>
      </c>
      <c r="AO113" s="10" t="str">
        <f t="shared" si="286"/>
        <v/>
      </c>
      <c r="AP113" s="10" t="str">
        <f t="shared" si="287"/>
        <v/>
      </c>
      <c r="AQ113" t="str">
        <f t="shared" si="288"/>
        <v/>
      </c>
      <c r="AR113" t="str">
        <f t="shared" si="289"/>
        <v/>
      </c>
      <c r="AS113" t="str">
        <f t="shared" si="290"/>
        <v/>
      </c>
      <c r="AT113" t="str">
        <f t="shared" si="247"/>
        <v/>
      </c>
      <c r="AU113" t="str">
        <f t="shared" si="248"/>
        <v/>
      </c>
      <c r="AV113" t="str">
        <f t="shared" si="291"/>
        <v/>
      </c>
      <c r="AW113" t="str">
        <f t="shared" si="292"/>
        <v/>
      </c>
      <c r="AX113" t="str">
        <f t="shared" si="249"/>
        <v/>
      </c>
      <c r="AY113" t="str">
        <f t="shared" si="255"/>
        <v/>
      </c>
    </row>
    <row r="114" spans="5:51">
      <c r="E114" s="4" t="str">
        <f t="shared" si="293"/>
        <v/>
      </c>
      <c r="F114" s="19"/>
      <c r="G114" s="36"/>
      <c r="H114" s="37"/>
      <c r="I114" s="37"/>
      <c r="J114" s="38"/>
      <c r="K114" s="19"/>
      <c r="L114" s="39"/>
      <c r="M114" s="19"/>
      <c r="N114" t="str">
        <f t="shared" si="244"/>
        <v/>
      </c>
      <c r="O114" t="str">
        <f t="shared" si="245"/>
        <v/>
      </c>
      <c r="P114" t="str">
        <f t="shared" si="261"/>
        <v/>
      </c>
      <c r="Q114" t="str">
        <f t="shared" si="246"/>
        <v/>
      </c>
      <c r="R114" s="10" t="str">
        <f t="shared" si="263"/>
        <v/>
      </c>
      <c r="S114" s="10" t="str">
        <f t="shared" si="264"/>
        <v/>
      </c>
      <c r="T114" s="10" t="str">
        <f t="shared" si="265"/>
        <v/>
      </c>
      <c r="U114" s="10" t="str">
        <f t="shared" si="266"/>
        <v/>
      </c>
      <c r="V114" s="10" t="str">
        <f t="shared" si="267"/>
        <v/>
      </c>
      <c r="W114" s="10" t="str">
        <f t="shared" si="268"/>
        <v/>
      </c>
      <c r="X114" s="10" t="str">
        <f t="shared" si="269"/>
        <v/>
      </c>
      <c r="Y114" s="10" t="str">
        <f t="shared" si="270"/>
        <v/>
      </c>
      <c r="Z114" s="10" t="str">
        <f t="shared" si="271"/>
        <v/>
      </c>
      <c r="AA114" s="10" t="str">
        <f t="shared" si="272"/>
        <v/>
      </c>
      <c r="AB114" s="8" t="str">
        <f t="shared" si="273"/>
        <v/>
      </c>
      <c r="AC114" s="15" t="str">
        <f t="shared" si="274"/>
        <v/>
      </c>
      <c r="AD114" s="15" t="str">
        <f t="shared" si="275"/>
        <v/>
      </c>
      <c r="AE114" s="15" t="str">
        <f t="shared" si="276"/>
        <v/>
      </c>
      <c r="AF114" s="15" t="str">
        <f t="shared" si="277"/>
        <v/>
      </c>
      <c r="AG114" s="15" t="str">
        <f t="shared" si="278"/>
        <v/>
      </c>
      <c r="AH114" s="15" t="str">
        <f t="shared" si="279"/>
        <v/>
      </c>
      <c r="AI114" s="15" t="str">
        <f t="shared" si="280"/>
        <v/>
      </c>
      <c r="AJ114" s="15" t="str">
        <f t="shared" si="281"/>
        <v/>
      </c>
      <c r="AK114" s="15" t="str">
        <f t="shared" si="282"/>
        <v/>
      </c>
      <c r="AL114" s="15" t="str">
        <f t="shared" si="283"/>
        <v/>
      </c>
      <c r="AM114" s="15" t="str">
        <f t="shared" si="284"/>
        <v/>
      </c>
      <c r="AN114" t="str">
        <f t="shared" si="285"/>
        <v/>
      </c>
      <c r="AO114" s="10" t="str">
        <f t="shared" si="286"/>
        <v/>
      </c>
      <c r="AP114" s="10" t="str">
        <f t="shared" si="287"/>
        <v/>
      </c>
      <c r="AQ114" t="str">
        <f t="shared" si="288"/>
        <v/>
      </c>
      <c r="AR114" t="str">
        <f t="shared" si="289"/>
        <v/>
      </c>
      <c r="AS114" t="str">
        <f t="shared" si="290"/>
        <v/>
      </c>
      <c r="AT114" t="str">
        <f t="shared" si="247"/>
        <v/>
      </c>
      <c r="AU114" t="str">
        <f t="shared" si="248"/>
        <v/>
      </c>
      <c r="AV114" t="str">
        <f t="shared" si="291"/>
        <v/>
      </c>
      <c r="AW114" t="str">
        <f t="shared" si="292"/>
        <v/>
      </c>
      <c r="AX114" t="str">
        <f t="shared" si="249"/>
        <v/>
      </c>
      <c r="AY114" t="str">
        <f t="shared" si="255"/>
        <v/>
      </c>
    </row>
    <row r="115" spans="5:51">
      <c r="E115" s="4" t="str">
        <f t="shared" si="293"/>
        <v/>
      </c>
      <c r="F115" s="19"/>
      <c r="G115" s="36"/>
      <c r="H115" s="37"/>
      <c r="I115" s="37"/>
      <c r="J115" s="38"/>
      <c r="K115" s="19"/>
      <c r="L115" s="39"/>
      <c r="M115" s="19"/>
      <c r="N115" t="str">
        <f t="shared" si="244"/>
        <v/>
      </c>
      <c r="O115" t="str">
        <f t="shared" si="245"/>
        <v/>
      </c>
      <c r="P115" t="str">
        <f t="shared" si="261"/>
        <v/>
      </c>
      <c r="Q115" t="str">
        <f t="shared" si="246"/>
        <v/>
      </c>
      <c r="R115" s="10" t="str">
        <f t="shared" si="263"/>
        <v/>
      </c>
      <c r="S115" s="10" t="str">
        <f t="shared" si="264"/>
        <v/>
      </c>
      <c r="T115" s="10" t="str">
        <f t="shared" si="265"/>
        <v/>
      </c>
      <c r="U115" s="10" t="str">
        <f t="shared" si="266"/>
        <v/>
      </c>
      <c r="V115" s="10" t="str">
        <f t="shared" si="267"/>
        <v/>
      </c>
      <c r="W115" s="10" t="str">
        <f t="shared" si="268"/>
        <v/>
      </c>
      <c r="X115" s="10" t="str">
        <f t="shared" si="269"/>
        <v/>
      </c>
      <c r="Y115" s="10" t="str">
        <f t="shared" si="270"/>
        <v/>
      </c>
      <c r="Z115" s="10" t="str">
        <f t="shared" si="271"/>
        <v/>
      </c>
      <c r="AA115" s="10" t="str">
        <f t="shared" si="272"/>
        <v/>
      </c>
      <c r="AB115" s="8" t="str">
        <f t="shared" si="273"/>
        <v/>
      </c>
      <c r="AC115" s="15" t="str">
        <f t="shared" si="274"/>
        <v/>
      </c>
      <c r="AD115" s="15" t="str">
        <f t="shared" si="275"/>
        <v/>
      </c>
      <c r="AE115" s="15" t="str">
        <f t="shared" si="276"/>
        <v/>
      </c>
      <c r="AF115" s="15" t="str">
        <f t="shared" si="277"/>
        <v/>
      </c>
      <c r="AG115" s="15" t="str">
        <f t="shared" si="278"/>
        <v/>
      </c>
      <c r="AH115" s="15" t="str">
        <f t="shared" si="279"/>
        <v/>
      </c>
      <c r="AI115" s="15" t="str">
        <f t="shared" si="280"/>
        <v/>
      </c>
      <c r="AJ115" s="15" t="str">
        <f t="shared" si="281"/>
        <v/>
      </c>
      <c r="AK115" s="15" t="str">
        <f t="shared" si="282"/>
        <v/>
      </c>
      <c r="AL115" s="15" t="str">
        <f t="shared" si="283"/>
        <v/>
      </c>
      <c r="AM115" s="15" t="str">
        <f t="shared" si="284"/>
        <v/>
      </c>
      <c r="AN115" t="str">
        <f t="shared" si="285"/>
        <v/>
      </c>
      <c r="AO115" s="10" t="str">
        <f t="shared" si="286"/>
        <v/>
      </c>
      <c r="AP115" s="10" t="str">
        <f t="shared" si="287"/>
        <v/>
      </c>
      <c r="AQ115" t="str">
        <f t="shared" si="288"/>
        <v/>
      </c>
      <c r="AR115" t="str">
        <f t="shared" si="289"/>
        <v/>
      </c>
      <c r="AS115" t="str">
        <f t="shared" si="290"/>
        <v/>
      </c>
      <c r="AT115" t="str">
        <f t="shared" si="247"/>
        <v/>
      </c>
      <c r="AU115" t="str">
        <f t="shared" si="248"/>
        <v/>
      </c>
      <c r="AV115" t="str">
        <f t="shared" si="291"/>
        <v/>
      </c>
      <c r="AW115" t="str">
        <f t="shared" si="292"/>
        <v/>
      </c>
      <c r="AX115" t="str">
        <f t="shared" si="249"/>
        <v/>
      </c>
      <c r="AY115" t="str">
        <f t="shared" si="255"/>
        <v/>
      </c>
    </row>
    <row r="116" spans="5:51">
      <c r="E116" s="4" t="str">
        <f t="shared" si="293"/>
        <v/>
      </c>
      <c r="F116" s="19"/>
      <c r="G116" s="36"/>
      <c r="H116" s="37"/>
      <c r="I116" s="37"/>
      <c r="J116" s="38"/>
      <c r="K116" s="19"/>
      <c r="L116" s="39"/>
      <c r="M116" s="19"/>
      <c r="N116" t="str">
        <f t="shared" si="244"/>
        <v/>
      </c>
      <c r="O116" t="str">
        <f t="shared" si="245"/>
        <v/>
      </c>
      <c r="P116" t="str">
        <f t="shared" si="261"/>
        <v/>
      </c>
      <c r="Q116" t="str">
        <f t="shared" si="246"/>
        <v/>
      </c>
      <c r="R116" s="10" t="str">
        <f t="shared" si="263"/>
        <v/>
      </c>
      <c r="S116" s="10" t="str">
        <f t="shared" si="264"/>
        <v/>
      </c>
      <c r="T116" s="10" t="str">
        <f t="shared" si="265"/>
        <v/>
      </c>
      <c r="U116" s="10" t="str">
        <f t="shared" si="266"/>
        <v/>
      </c>
      <c r="V116" s="10" t="str">
        <f t="shared" si="267"/>
        <v/>
      </c>
      <c r="W116" s="10" t="str">
        <f t="shared" si="268"/>
        <v/>
      </c>
      <c r="X116" s="10" t="str">
        <f t="shared" si="269"/>
        <v/>
      </c>
      <c r="Y116" s="10" t="str">
        <f t="shared" si="270"/>
        <v/>
      </c>
      <c r="Z116" s="10" t="str">
        <f t="shared" si="271"/>
        <v/>
      </c>
      <c r="AA116" s="10" t="str">
        <f t="shared" si="272"/>
        <v/>
      </c>
      <c r="AB116" s="8" t="str">
        <f t="shared" si="273"/>
        <v/>
      </c>
      <c r="AC116" s="15" t="str">
        <f t="shared" si="274"/>
        <v/>
      </c>
      <c r="AD116" s="15" t="str">
        <f t="shared" si="275"/>
        <v/>
      </c>
      <c r="AE116" s="15" t="str">
        <f t="shared" si="276"/>
        <v/>
      </c>
      <c r="AF116" s="15" t="str">
        <f t="shared" si="277"/>
        <v/>
      </c>
      <c r="AG116" s="15" t="str">
        <f t="shared" si="278"/>
        <v/>
      </c>
      <c r="AH116" s="15" t="str">
        <f t="shared" si="279"/>
        <v/>
      </c>
      <c r="AI116" s="15" t="str">
        <f t="shared" si="280"/>
        <v/>
      </c>
      <c r="AJ116" s="15" t="str">
        <f t="shared" si="281"/>
        <v/>
      </c>
      <c r="AK116" s="15" t="str">
        <f t="shared" si="282"/>
        <v/>
      </c>
      <c r="AL116" s="15" t="str">
        <f t="shared" si="283"/>
        <v/>
      </c>
      <c r="AM116" s="15" t="str">
        <f t="shared" si="284"/>
        <v/>
      </c>
      <c r="AN116" t="str">
        <f t="shared" si="285"/>
        <v/>
      </c>
      <c r="AO116" s="10" t="str">
        <f t="shared" si="286"/>
        <v/>
      </c>
      <c r="AP116" s="10" t="str">
        <f t="shared" si="287"/>
        <v/>
      </c>
      <c r="AQ116" t="str">
        <f t="shared" si="288"/>
        <v/>
      </c>
      <c r="AR116" t="str">
        <f t="shared" si="289"/>
        <v/>
      </c>
      <c r="AS116" t="str">
        <f t="shared" si="290"/>
        <v/>
      </c>
      <c r="AT116" t="str">
        <f t="shared" si="247"/>
        <v/>
      </c>
      <c r="AU116" t="str">
        <f t="shared" si="248"/>
        <v/>
      </c>
      <c r="AV116" t="str">
        <f t="shared" si="291"/>
        <v/>
      </c>
      <c r="AW116" t="str">
        <f t="shared" si="292"/>
        <v/>
      </c>
      <c r="AX116" t="str">
        <f t="shared" si="249"/>
        <v/>
      </c>
      <c r="AY116" t="str">
        <f t="shared" si="255"/>
        <v/>
      </c>
    </row>
    <row r="117" spans="5:51">
      <c r="E117" s="4" t="str">
        <f t="shared" si="293"/>
        <v/>
      </c>
      <c r="F117" s="19"/>
      <c r="G117" s="36"/>
      <c r="H117" s="37"/>
      <c r="I117" s="37"/>
      <c r="J117" s="38"/>
      <c r="K117" s="19"/>
      <c r="L117" s="39"/>
      <c r="M117" s="19"/>
      <c r="N117" t="str">
        <f t="shared" si="244"/>
        <v/>
      </c>
      <c r="O117" t="str">
        <f t="shared" si="245"/>
        <v/>
      </c>
      <c r="P117" t="str">
        <f t="shared" si="261"/>
        <v/>
      </c>
      <c r="Q117" t="str">
        <f t="shared" si="246"/>
        <v/>
      </c>
      <c r="R117" s="10" t="str">
        <f t="shared" si="263"/>
        <v/>
      </c>
      <c r="S117" s="10" t="str">
        <f t="shared" si="264"/>
        <v/>
      </c>
      <c r="T117" s="10" t="str">
        <f t="shared" si="265"/>
        <v/>
      </c>
      <c r="U117" s="10" t="str">
        <f t="shared" si="266"/>
        <v/>
      </c>
      <c r="V117" s="10" t="str">
        <f t="shared" si="267"/>
        <v/>
      </c>
      <c r="W117" s="10" t="str">
        <f t="shared" si="268"/>
        <v/>
      </c>
      <c r="X117" s="10" t="str">
        <f t="shared" si="269"/>
        <v/>
      </c>
      <c r="Y117" s="10" t="str">
        <f t="shared" si="270"/>
        <v/>
      </c>
      <c r="Z117" s="10" t="str">
        <f t="shared" si="271"/>
        <v/>
      </c>
      <c r="AA117" s="10" t="str">
        <f t="shared" si="272"/>
        <v/>
      </c>
      <c r="AB117" s="8" t="str">
        <f t="shared" si="273"/>
        <v/>
      </c>
      <c r="AC117" s="15" t="str">
        <f t="shared" si="274"/>
        <v/>
      </c>
      <c r="AD117" s="15" t="str">
        <f t="shared" si="275"/>
        <v/>
      </c>
      <c r="AE117" s="15" t="str">
        <f t="shared" si="276"/>
        <v/>
      </c>
      <c r="AF117" s="15" t="str">
        <f t="shared" si="277"/>
        <v/>
      </c>
      <c r="AG117" s="15" t="str">
        <f t="shared" si="278"/>
        <v/>
      </c>
      <c r="AH117" s="15" t="str">
        <f t="shared" si="279"/>
        <v/>
      </c>
      <c r="AI117" s="15" t="str">
        <f t="shared" si="280"/>
        <v/>
      </c>
      <c r="AJ117" s="15" t="str">
        <f t="shared" si="281"/>
        <v/>
      </c>
      <c r="AK117" s="15" t="str">
        <f t="shared" si="282"/>
        <v/>
      </c>
      <c r="AL117" s="15" t="str">
        <f t="shared" si="283"/>
        <v/>
      </c>
      <c r="AM117" s="15" t="str">
        <f t="shared" si="284"/>
        <v/>
      </c>
      <c r="AN117" t="str">
        <f t="shared" si="285"/>
        <v/>
      </c>
      <c r="AO117" s="10" t="str">
        <f t="shared" si="286"/>
        <v/>
      </c>
      <c r="AP117" s="10" t="str">
        <f t="shared" si="287"/>
        <v/>
      </c>
      <c r="AQ117" t="str">
        <f t="shared" si="288"/>
        <v/>
      </c>
      <c r="AR117" t="str">
        <f t="shared" si="289"/>
        <v/>
      </c>
      <c r="AS117" t="str">
        <f t="shared" si="290"/>
        <v/>
      </c>
      <c r="AT117" t="str">
        <f t="shared" si="247"/>
        <v/>
      </c>
      <c r="AU117" t="str">
        <f t="shared" si="248"/>
        <v/>
      </c>
      <c r="AV117" t="str">
        <f t="shared" si="291"/>
        <v/>
      </c>
      <c r="AW117" t="str">
        <f t="shared" si="292"/>
        <v/>
      </c>
      <c r="AX117" t="str">
        <f t="shared" si="249"/>
        <v/>
      </c>
      <c r="AY117" t="str">
        <f t="shared" si="255"/>
        <v/>
      </c>
    </row>
    <row r="118" spans="5:51">
      <c r="E118" s="4" t="str">
        <f t="shared" si="293"/>
        <v/>
      </c>
      <c r="F118" s="19"/>
      <c r="G118" s="36"/>
      <c r="H118" s="37"/>
      <c r="I118" s="37"/>
      <c r="J118" s="38"/>
      <c r="K118" s="19"/>
      <c r="L118" s="39"/>
      <c r="M118" s="19"/>
      <c r="N118" t="str">
        <f t="shared" si="244"/>
        <v/>
      </c>
      <c r="O118" t="str">
        <f t="shared" si="245"/>
        <v/>
      </c>
      <c r="P118" t="str">
        <f t="shared" si="261"/>
        <v/>
      </c>
      <c r="Q118" t="str">
        <f t="shared" si="246"/>
        <v/>
      </c>
      <c r="R118" s="10" t="str">
        <f t="shared" si="263"/>
        <v/>
      </c>
      <c r="S118" s="10" t="str">
        <f t="shared" si="264"/>
        <v/>
      </c>
      <c r="T118" s="10" t="str">
        <f t="shared" si="265"/>
        <v/>
      </c>
      <c r="U118" s="10" t="str">
        <f t="shared" si="266"/>
        <v/>
      </c>
      <c r="V118" s="10" t="str">
        <f t="shared" si="267"/>
        <v/>
      </c>
      <c r="W118" s="10" t="str">
        <f t="shared" si="268"/>
        <v/>
      </c>
      <c r="X118" s="10" t="str">
        <f t="shared" si="269"/>
        <v/>
      </c>
      <c r="Y118" s="10" t="str">
        <f t="shared" si="270"/>
        <v/>
      </c>
      <c r="Z118" s="10" t="str">
        <f t="shared" si="271"/>
        <v/>
      </c>
      <c r="AA118" s="10" t="str">
        <f t="shared" si="272"/>
        <v/>
      </c>
      <c r="AB118" s="8" t="str">
        <f t="shared" si="273"/>
        <v/>
      </c>
      <c r="AC118" s="15" t="str">
        <f t="shared" si="274"/>
        <v/>
      </c>
      <c r="AD118" s="15" t="str">
        <f t="shared" si="275"/>
        <v/>
      </c>
      <c r="AE118" s="15" t="str">
        <f t="shared" si="276"/>
        <v/>
      </c>
      <c r="AF118" s="15" t="str">
        <f t="shared" si="277"/>
        <v/>
      </c>
      <c r="AG118" s="15" t="str">
        <f t="shared" si="278"/>
        <v/>
      </c>
      <c r="AH118" s="15" t="str">
        <f t="shared" si="279"/>
        <v/>
      </c>
      <c r="AI118" s="15" t="str">
        <f t="shared" si="280"/>
        <v/>
      </c>
      <c r="AJ118" s="15" t="str">
        <f t="shared" si="281"/>
        <v/>
      </c>
      <c r="AK118" s="15" t="str">
        <f t="shared" si="282"/>
        <v/>
      </c>
      <c r="AL118" s="15" t="str">
        <f t="shared" si="283"/>
        <v/>
      </c>
      <c r="AM118" s="15" t="str">
        <f t="shared" si="284"/>
        <v/>
      </c>
      <c r="AN118" t="str">
        <f t="shared" si="285"/>
        <v/>
      </c>
      <c r="AO118" s="10" t="str">
        <f t="shared" si="286"/>
        <v/>
      </c>
      <c r="AP118" s="10" t="str">
        <f t="shared" si="287"/>
        <v/>
      </c>
      <c r="AQ118" t="str">
        <f t="shared" si="288"/>
        <v/>
      </c>
      <c r="AR118" t="str">
        <f t="shared" si="289"/>
        <v/>
      </c>
      <c r="AS118" t="str">
        <f t="shared" si="290"/>
        <v/>
      </c>
      <c r="AT118" t="str">
        <f t="shared" si="247"/>
        <v/>
      </c>
      <c r="AU118" t="str">
        <f t="shared" si="248"/>
        <v/>
      </c>
      <c r="AV118" t="str">
        <f t="shared" si="291"/>
        <v/>
      </c>
      <c r="AW118" t="str">
        <f t="shared" si="292"/>
        <v/>
      </c>
      <c r="AX118" t="str">
        <f t="shared" si="249"/>
        <v/>
      </c>
      <c r="AY118" t="str">
        <f t="shared" si="255"/>
        <v/>
      </c>
    </row>
    <row r="119" spans="5:51">
      <c r="E119" s="4" t="str">
        <f t="shared" si="293"/>
        <v/>
      </c>
      <c r="F119" s="19"/>
      <c r="G119" s="36"/>
      <c r="H119" s="37"/>
      <c r="I119" s="37"/>
      <c r="J119" s="38"/>
      <c r="K119" s="19"/>
      <c r="L119" s="39"/>
      <c r="M119" s="19"/>
      <c r="N119" t="str">
        <f t="shared" si="244"/>
        <v/>
      </c>
      <c r="O119" t="str">
        <f t="shared" si="245"/>
        <v/>
      </c>
      <c r="P119" t="str">
        <f t="shared" si="261"/>
        <v/>
      </c>
      <c r="Q119" t="str">
        <f t="shared" si="246"/>
        <v/>
      </c>
      <c r="R119" s="10" t="str">
        <f t="shared" si="263"/>
        <v/>
      </c>
      <c r="S119" s="10" t="str">
        <f t="shared" si="264"/>
        <v/>
      </c>
      <c r="T119" s="10" t="str">
        <f t="shared" si="265"/>
        <v/>
      </c>
      <c r="U119" s="10" t="str">
        <f t="shared" si="266"/>
        <v/>
      </c>
      <c r="V119" s="10" t="str">
        <f t="shared" si="267"/>
        <v/>
      </c>
      <c r="W119" s="10" t="str">
        <f t="shared" si="268"/>
        <v/>
      </c>
      <c r="X119" s="10" t="str">
        <f t="shared" si="269"/>
        <v/>
      </c>
      <c r="Y119" s="10" t="str">
        <f t="shared" si="270"/>
        <v/>
      </c>
      <c r="Z119" s="10" t="str">
        <f t="shared" si="271"/>
        <v/>
      </c>
      <c r="AA119" s="10" t="str">
        <f t="shared" si="272"/>
        <v/>
      </c>
      <c r="AB119" s="8" t="str">
        <f t="shared" si="273"/>
        <v/>
      </c>
      <c r="AC119" s="15" t="str">
        <f t="shared" si="274"/>
        <v/>
      </c>
      <c r="AD119" s="15" t="str">
        <f t="shared" si="275"/>
        <v/>
      </c>
      <c r="AE119" s="15" t="str">
        <f t="shared" si="276"/>
        <v/>
      </c>
      <c r="AF119" s="15" t="str">
        <f t="shared" si="277"/>
        <v/>
      </c>
      <c r="AG119" s="15" t="str">
        <f t="shared" si="278"/>
        <v/>
      </c>
      <c r="AH119" s="15" t="str">
        <f t="shared" si="279"/>
        <v/>
      </c>
      <c r="AI119" s="15" t="str">
        <f t="shared" si="280"/>
        <v/>
      </c>
      <c r="AJ119" s="15" t="str">
        <f t="shared" si="281"/>
        <v/>
      </c>
      <c r="AK119" s="15" t="str">
        <f t="shared" si="282"/>
        <v/>
      </c>
      <c r="AL119" s="15" t="str">
        <f t="shared" si="283"/>
        <v/>
      </c>
      <c r="AM119" s="15" t="str">
        <f t="shared" si="284"/>
        <v/>
      </c>
      <c r="AN119" t="str">
        <f t="shared" si="285"/>
        <v/>
      </c>
      <c r="AO119" s="10" t="str">
        <f t="shared" si="286"/>
        <v/>
      </c>
      <c r="AP119" s="10" t="str">
        <f t="shared" si="287"/>
        <v/>
      </c>
      <c r="AQ119" t="str">
        <f t="shared" si="288"/>
        <v/>
      </c>
      <c r="AR119" t="str">
        <f t="shared" si="289"/>
        <v/>
      </c>
      <c r="AS119" t="str">
        <f t="shared" si="290"/>
        <v/>
      </c>
      <c r="AT119" t="str">
        <f t="shared" si="247"/>
        <v/>
      </c>
      <c r="AU119" t="str">
        <f t="shared" si="248"/>
        <v/>
      </c>
      <c r="AV119" t="str">
        <f t="shared" si="291"/>
        <v/>
      </c>
      <c r="AW119" t="str">
        <f t="shared" si="292"/>
        <v/>
      </c>
      <c r="AX119" t="str">
        <f t="shared" si="249"/>
        <v/>
      </c>
      <c r="AY119" t="str">
        <f t="shared" si="255"/>
        <v/>
      </c>
    </row>
    <row r="120" spans="5:51">
      <c r="E120" s="4" t="str">
        <f t="shared" si="293"/>
        <v/>
      </c>
      <c r="F120" s="19"/>
      <c r="G120" s="36"/>
      <c r="H120" s="37"/>
      <c r="I120" s="37"/>
      <c r="J120" s="38"/>
      <c r="K120" s="19"/>
      <c r="L120" s="39"/>
      <c r="M120" s="19"/>
      <c r="N120" t="str">
        <f t="shared" si="244"/>
        <v/>
      </c>
      <c r="O120" t="str">
        <f t="shared" si="245"/>
        <v/>
      </c>
      <c r="P120" t="str">
        <f t="shared" si="261"/>
        <v/>
      </c>
      <c r="Q120" t="str">
        <f t="shared" si="246"/>
        <v/>
      </c>
      <c r="R120" s="10" t="str">
        <f t="shared" si="263"/>
        <v/>
      </c>
      <c r="S120" s="10" t="str">
        <f t="shared" si="264"/>
        <v/>
      </c>
      <c r="T120" s="10" t="str">
        <f t="shared" si="265"/>
        <v/>
      </c>
      <c r="U120" s="10" t="str">
        <f t="shared" si="266"/>
        <v/>
      </c>
      <c r="V120" s="10" t="str">
        <f t="shared" si="267"/>
        <v/>
      </c>
      <c r="W120" s="10" t="str">
        <f t="shared" si="268"/>
        <v/>
      </c>
      <c r="X120" s="10" t="str">
        <f t="shared" si="269"/>
        <v/>
      </c>
      <c r="Y120" s="10" t="str">
        <f t="shared" si="270"/>
        <v/>
      </c>
      <c r="Z120" s="10" t="str">
        <f t="shared" si="271"/>
        <v/>
      </c>
      <c r="AA120" s="10" t="str">
        <f t="shared" si="272"/>
        <v/>
      </c>
      <c r="AB120" s="8" t="str">
        <f t="shared" si="273"/>
        <v/>
      </c>
      <c r="AC120" s="15" t="str">
        <f t="shared" si="274"/>
        <v/>
      </c>
      <c r="AD120" s="15" t="str">
        <f t="shared" si="275"/>
        <v/>
      </c>
      <c r="AE120" s="15" t="str">
        <f t="shared" si="276"/>
        <v/>
      </c>
      <c r="AF120" s="15" t="str">
        <f t="shared" si="277"/>
        <v/>
      </c>
      <c r="AG120" s="15" t="str">
        <f t="shared" si="278"/>
        <v/>
      </c>
      <c r="AH120" s="15" t="str">
        <f t="shared" si="279"/>
        <v/>
      </c>
      <c r="AI120" s="15" t="str">
        <f t="shared" si="280"/>
        <v/>
      </c>
      <c r="AJ120" s="15" t="str">
        <f t="shared" si="281"/>
        <v/>
      </c>
      <c r="AK120" s="15" t="str">
        <f t="shared" si="282"/>
        <v/>
      </c>
      <c r="AL120" s="15" t="str">
        <f t="shared" si="283"/>
        <v/>
      </c>
      <c r="AM120" s="15" t="str">
        <f t="shared" si="284"/>
        <v/>
      </c>
      <c r="AN120" t="str">
        <f t="shared" si="285"/>
        <v/>
      </c>
      <c r="AO120" s="10" t="str">
        <f t="shared" si="286"/>
        <v/>
      </c>
      <c r="AP120" s="10" t="str">
        <f t="shared" si="287"/>
        <v/>
      </c>
      <c r="AQ120" t="str">
        <f t="shared" si="288"/>
        <v/>
      </c>
      <c r="AR120" t="str">
        <f t="shared" si="289"/>
        <v/>
      </c>
      <c r="AS120" t="str">
        <f t="shared" si="290"/>
        <v/>
      </c>
      <c r="AT120" t="str">
        <f t="shared" si="247"/>
        <v/>
      </c>
      <c r="AU120" t="str">
        <f t="shared" si="248"/>
        <v/>
      </c>
      <c r="AV120" t="str">
        <f t="shared" si="291"/>
        <v/>
      </c>
      <c r="AW120" t="str">
        <f t="shared" si="292"/>
        <v/>
      </c>
      <c r="AX120" t="str">
        <f t="shared" si="249"/>
        <v/>
      </c>
      <c r="AY120" t="str">
        <f t="shared" si="255"/>
        <v/>
      </c>
    </row>
    <row r="121" spans="5:51">
      <c r="F121" s="7" t="s">
        <v>212</v>
      </c>
      <c r="N121" t="str">
        <f t="shared" ref="N121:N124" si="294">IF(AND(H121="",I121=""),"",IF(H121="",0,2-H121)+IF(I121="",0,2-I121))</f>
        <v/>
      </c>
    </row>
    <row r="122" spans="5:51">
      <c r="N122" t="str">
        <f t="shared" si="294"/>
        <v/>
      </c>
    </row>
    <row r="123" spans="5:51">
      <c r="N123" t="str">
        <f t="shared" si="294"/>
        <v/>
      </c>
    </row>
    <row r="124" spans="5:51">
      <c r="N124" t="str">
        <f t="shared" si="294"/>
        <v/>
      </c>
    </row>
  </sheetData>
  <mergeCells count="4">
    <mergeCell ref="B3:C3"/>
    <mergeCell ref="B51:C51"/>
    <mergeCell ref="B1:C1"/>
    <mergeCell ref="B34:C34"/>
  </mergeCells>
  <conditionalFormatting sqref="E1:E1048576">
    <cfRule type="cellIs" dxfId="14" priority="31" operator="between">
      <formula>0</formula>
      <formula>1000</formula>
    </cfRule>
  </conditionalFormatting>
  <conditionalFormatting sqref="BB9:BK9">
    <cfRule type="colorScale" priority="30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29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BL27:BL29 C24:C26 C32">
    <cfRule type="cellIs" priority="2" stopIfTrue="1" operator="equal">
      <formula>""</formula>
    </cfRule>
    <cfRule type="cellIs" dxfId="13" priority="20" operator="greaterThan">
      <formula>0</formula>
    </cfRule>
    <cfRule type="cellIs" dxfId="12" priority="3" operator="lessThanOrEqual">
      <formula>0</formula>
    </cfRule>
  </conditionalFormatting>
  <conditionalFormatting sqref="BB51:BK55">
    <cfRule type="expression" dxfId="11" priority="9">
      <formula>IFERROR(BB69,-1)&lt;0</formula>
    </cfRule>
  </conditionalFormatting>
  <conditionalFormatting sqref="BB44:BK48">
    <cfRule type="expression" dxfId="10" priority="8">
      <formula>IFERROR(BB69,-1)&lt;0</formula>
    </cfRule>
  </conditionalFormatting>
  <conditionalFormatting sqref="BB11:BK26 BL13:BL26 C20:C22 C28:C30 C7:C18">
    <cfRule type="cellIs" dxfId="9" priority="7" operator="greaterThanOrEqual">
      <formula>0</formula>
    </cfRule>
    <cfRule type="cellIs" dxfId="8" priority="28" operator="lessThan">
      <formula>0</formula>
    </cfRule>
    <cfRule type="cellIs" priority="1" stopIfTrue="1" operator="equal">
      <formula>""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USI_Efficiency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2014-09-05T17:08:46Z</dcterms:modified>
</cp:coreProperties>
</file>