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chael\Documents\DataBootcamp\Homework\Jan22\"/>
    </mc:Choice>
  </mc:AlternateContent>
  <bookViews>
    <workbookView xWindow="0" yWindow="0" windowWidth="14030" windowHeight="3950" firstSheet="3" activeTab="4"/>
  </bookViews>
  <sheets>
    <sheet name="Data" sheetId="1" r:id="rId1"/>
    <sheet name="Pivot_by_Category" sheetId="2" r:id="rId2"/>
    <sheet name="Pivot_by_Subcategory" sheetId="3" r:id="rId3"/>
    <sheet name="Pivot_by_Date" sheetId="4" r:id="rId4"/>
    <sheet name="Bonus" sheetId="5" r:id="rId5"/>
    <sheet name="Pivot_by_StaffPick" sheetId="7" r:id="rId6"/>
  </sheets>
  <calcPr calcId="162913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<sst xmlns="http://schemas.openxmlformats.org/spreadsheetml/2006/main" count="24800" uniqueCount="8371">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</sst>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ont>
        <color theme="4"/>
      </font>
      <fill>
        <patternFill>
          <bgColor rgb="FF57D3FF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DFF7A"/>
      <color rgb="FF57D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[StarterBook.xlsx]Pivot_by_Category!PivotTable1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Results by Category</a:t>
            </a:r>
            <a:endParaRPr lang="en-US"/>
          </a:p>
        </c:rich>
      </c:tx>
      <c:layout>
        <c:manualLayout>
          <c:xMode val="edge"/>
          <c:yMode val="edge"/>
          <c:x val="0.24719805777173604"/>
          <c:y val="5.4024496937882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Pivot_by_Category!$B$3:$B$4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E-48C2-A28A-547E4B530259}"/>
            </c:ext>
          </c:extLst>
        </c:ser>
        <c:ser>
          <c:idx val="1"/>
          <c:order val="1"/>
          <c:tx>
            <c:strRef>
              <c:f>Pivot_by_Category!$C$3:$C$4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53-4CA6-8158-20932E1DE433}"/>
            </c:ext>
          </c:extLst>
        </c:ser>
        <c:ser>
          <c:idx val="2"/>
          <c:order val="2"/>
          <c:tx>
            <c:strRef>
              <c:f>Pivot_by_Category!$D$3:$D$4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53-4CA6-8158-20932E1DE433}"/>
            </c:ext>
          </c:extLst>
        </c:ser>
        <c:ser>
          <c:idx val="3"/>
          <c:order val="3"/>
          <c:tx>
            <c:strRef>
              <c:f>Pivot_by_Category!$E$3:$E$4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Pivot_by_Category!$E$5:$E$14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53-4CA6-8158-20932E1DE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614928"/>
        <c:axId val="316612960"/>
      </c:barChart>
      <c:catAx>
        <c:axId val="31661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12960"/>
        <c:crosses val="autoZero"/>
        <c:auto val="1"/>
        <c:lblAlgn val="ctr"/>
        <c:lblOffset val="100"/>
        <c:noMultiLvlLbl val="0"/>
      </c:catAx>
      <c:valAx>
        <c:axId val="31661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1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[StarterBook.xlsx]Pivot_by_Subcategory!PivotTable2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Results,</a:t>
            </a:r>
            <a:r>
              <a:rPr lang="en-US" baseline="0"/>
              <a:t> by Subcategory</a:t>
            </a:r>
            <a:endParaRPr lang="en-US"/>
          </a:p>
        </c:rich>
      </c:tx>
      <c:layout>
        <c:manualLayout>
          <c:xMode val="edge"/>
          <c:yMode val="edge"/>
          <c:x val="0.32084395604395605"/>
          <c:y val="6.1797962458484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Pivot_by_Subcategory!$B$4:$B$5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Pivot_by_Subcategory!$A$6:$A$15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Pivot_by_Subcategory!$B$6:$B$15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A-4B19-AC5C-5AFAC035C4D2}"/>
            </c:ext>
          </c:extLst>
        </c:ser>
        <c:ser>
          <c:idx val="1"/>
          <c:order val="1"/>
          <c:tx>
            <c:strRef>
              <c:f>Pivot_by_Subcategory!$C$4:$C$5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Pivot_by_Subcategory!$A$6:$A$15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Pivot_by_Subcategory!$C$6:$C$15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B4-48E0-9DBD-C87EB4418332}"/>
            </c:ext>
          </c:extLst>
        </c:ser>
        <c:ser>
          <c:idx val="2"/>
          <c:order val="2"/>
          <c:tx>
            <c:strRef>
              <c:f>Pivot_by_Subcategory!$D$4:$D$5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Pivot_by_Subcategory!$A$6:$A$15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Pivot_by_Subcategory!$D$6:$D$15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B4-48E0-9DBD-C87EB4418332}"/>
            </c:ext>
          </c:extLst>
        </c:ser>
        <c:ser>
          <c:idx val="3"/>
          <c:order val="3"/>
          <c:tx>
            <c:strRef>
              <c:f>Pivot_by_Subcategory!$E$4:$E$5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Pivot_by_Subcategory!$A$6:$A$15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Pivot_by_Subcategory!$E$6:$E$15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B4-48E0-9DBD-C87EB4418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596296"/>
        <c:axId val="574597608"/>
      </c:barChart>
      <c:catAx>
        <c:axId val="57459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97608"/>
        <c:crosses val="autoZero"/>
        <c:auto val="1"/>
        <c:lblAlgn val="ctr"/>
        <c:lblOffset val="100"/>
        <c:noMultiLvlLbl val="0"/>
      </c:catAx>
      <c:valAx>
        <c:axId val="57459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9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[StarterBook.xlsx]Pivot_by_Date!PivotTable4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Results by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30615658742606994"/>
          <c:y val="6.0444251697453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Pivot_by_Date!$B$4:$B$5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Pivot_by_Date!$A$6:$A$18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Pivot_by_Date!$B$6:$B$18</c:f>
              <c:numCache>
                <c:formatCode>General</c:formatCode>
                <c:ptCount val="12"/>
                <c:pt idx="0">
                  <c:v>27</c:v>
                </c:pt>
                <c:pt idx="1">
                  <c:v>24</c:v>
                </c:pt>
                <c:pt idx="2">
                  <c:v>25</c:v>
                </c:pt>
                <c:pt idx="3">
                  <c:v>25</c:v>
                </c:pt>
                <c:pt idx="4">
                  <c:v>23</c:v>
                </c:pt>
                <c:pt idx="5">
                  <c:v>23</c:v>
                </c:pt>
                <c:pt idx="6">
                  <c:v>42</c:v>
                </c:pt>
                <c:pt idx="7">
                  <c:v>29</c:v>
                </c:pt>
                <c:pt idx="8">
                  <c:v>20</c:v>
                </c:pt>
                <c:pt idx="9">
                  <c:v>20</c:v>
                </c:pt>
                <c:pt idx="10">
                  <c:v>34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D-4004-8556-05E5D4B5FA9D}"/>
            </c:ext>
          </c:extLst>
        </c:ser>
        <c:ser>
          <c:idx val="1"/>
          <c:order val="1"/>
          <c:tx>
            <c:strRef>
              <c:f>Pivot_by_Date!$C$4:$C$5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Pivot_by_Date!$A$6:$A$18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Pivot_by_Date!$C$6:$C$18</c:f>
              <c:numCache>
                <c:formatCode>General</c:formatCode>
                <c:ptCount val="12"/>
                <c:pt idx="0">
                  <c:v>116</c:v>
                </c:pt>
                <c:pt idx="1">
                  <c:v>67</c:v>
                </c:pt>
                <c:pt idx="2">
                  <c:v>75</c:v>
                </c:pt>
                <c:pt idx="3">
                  <c:v>62</c:v>
                </c:pt>
                <c:pt idx="4">
                  <c:v>74</c:v>
                </c:pt>
                <c:pt idx="5">
                  <c:v>98</c:v>
                </c:pt>
                <c:pt idx="6">
                  <c:v>100</c:v>
                </c:pt>
                <c:pt idx="7">
                  <c:v>87</c:v>
                </c:pt>
                <c:pt idx="8">
                  <c:v>93</c:v>
                </c:pt>
                <c:pt idx="9">
                  <c:v>99</c:v>
                </c:pt>
                <c:pt idx="10">
                  <c:v>83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BA-46C0-87C4-38352F6DF571}"/>
            </c:ext>
          </c:extLst>
        </c:ser>
        <c:ser>
          <c:idx val="2"/>
          <c:order val="2"/>
          <c:tx>
            <c:strRef>
              <c:f>Pivot_by_Date!$D$4:$D$5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Pivot_by_Date!$A$6:$A$18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Pivot_by_Date!$D$6:$D$18</c:f>
              <c:numCache>
                <c:formatCode>General</c:formatCode>
                <c:ptCount val="12"/>
                <c:pt idx="1">
                  <c:v>10</c:v>
                </c:pt>
                <c:pt idx="2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BA-46C0-87C4-38352F6DF571}"/>
            </c:ext>
          </c:extLst>
        </c:ser>
        <c:ser>
          <c:idx val="3"/>
          <c:order val="3"/>
          <c:tx>
            <c:strRef>
              <c:f>Pivot_by_Date!$E$4:$E$5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Pivot_by_Date!$A$6:$A$18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Pivot_by_Date!$E$6:$E$18</c:f>
              <c:numCache>
                <c:formatCode>General</c:formatCode>
                <c:ptCount val="12"/>
                <c:pt idx="0">
                  <c:v>126</c:v>
                </c:pt>
                <c:pt idx="1">
                  <c:v>131</c:v>
                </c:pt>
                <c:pt idx="2">
                  <c:v>124</c:v>
                </c:pt>
                <c:pt idx="3">
                  <c:v>121</c:v>
                </c:pt>
                <c:pt idx="4">
                  <c:v>123</c:v>
                </c:pt>
                <c:pt idx="5">
                  <c:v>111</c:v>
                </c:pt>
                <c:pt idx="6">
                  <c:v>107</c:v>
                </c:pt>
                <c:pt idx="7">
                  <c:v>94</c:v>
                </c:pt>
                <c:pt idx="8">
                  <c:v>88</c:v>
                </c:pt>
                <c:pt idx="9">
                  <c:v>118</c:v>
                </c:pt>
                <c:pt idx="10">
                  <c:v>129</c:v>
                </c:pt>
                <c:pt idx="11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BA-46C0-87C4-38352F6DF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072160"/>
        <c:axId val="508070520"/>
      </c:lineChart>
      <c:catAx>
        <c:axId val="50807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70520"/>
        <c:crosses val="autoZero"/>
        <c:auto val="1"/>
        <c:lblAlgn val="ctr"/>
        <c:lblOffset val="100"/>
        <c:noMultiLvlLbl val="0"/>
      </c:catAx>
      <c:valAx>
        <c:axId val="50807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7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Results by</a:t>
            </a:r>
            <a:r>
              <a:rPr lang="en-US" baseline="0"/>
              <a:t> Target Goal (absolute)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F-4357-A736-9590D1BAB157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9F-4357-A736-9590D1BAB157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9F-4357-A736-9590D1BAB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993144"/>
        <c:axId val="57699117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D9F-4357-A736-9590D1BAB15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71</c:v>
                      </c:pt>
                      <c:pt idx="1">
                        <c:v>66</c:v>
                      </c:pt>
                      <c:pt idx="2">
                        <c:v>53</c:v>
                      </c:pt>
                      <c:pt idx="3">
                        <c:v>48</c:v>
                      </c:pt>
                      <c:pt idx="4">
                        <c:v>47</c:v>
                      </c:pt>
                      <c:pt idx="5">
                        <c:v>42</c:v>
                      </c:pt>
                      <c:pt idx="6">
                        <c:v>40</c:v>
                      </c:pt>
                      <c:pt idx="7">
                        <c:v>39</c:v>
                      </c:pt>
                      <c:pt idx="8">
                        <c:v>47</c:v>
                      </c:pt>
                      <c:pt idx="9">
                        <c:v>49</c:v>
                      </c:pt>
                      <c:pt idx="10">
                        <c:v>29</c:v>
                      </c:pt>
                      <c:pt idx="11">
                        <c:v>19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9F-4357-A736-9590D1BAB15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25</c:v>
                      </c:pt>
                      <c:pt idx="1">
                        <c:v>30</c:v>
                      </c:pt>
                      <c:pt idx="2">
                        <c:v>40</c:v>
                      </c:pt>
                      <c:pt idx="3">
                        <c:v>41</c:v>
                      </c:pt>
                      <c:pt idx="4">
                        <c:v>45</c:v>
                      </c:pt>
                      <c:pt idx="5">
                        <c:v>49</c:v>
                      </c:pt>
                      <c:pt idx="6">
                        <c:v>47</c:v>
                      </c:pt>
                      <c:pt idx="7">
                        <c:v>45</c:v>
                      </c:pt>
                      <c:pt idx="8">
                        <c:v>40</c:v>
                      </c:pt>
                      <c:pt idx="9">
                        <c:v>37</c:v>
                      </c:pt>
                      <c:pt idx="10">
                        <c:v>52</c:v>
                      </c:pt>
                      <c:pt idx="11">
                        <c:v>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D9F-4357-A736-9590D1BAB157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</c:v>
                      </c:pt>
                      <c:pt idx="1">
                        <c:v>4</c:v>
                      </c:pt>
                      <c:pt idx="2">
                        <c:v>7</c:v>
                      </c:pt>
                      <c:pt idx="3">
                        <c:v>11</c:v>
                      </c:pt>
                      <c:pt idx="4">
                        <c:v>8</c:v>
                      </c:pt>
                      <c:pt idx="5">
                        <c:v>9</c:v>
                      </c:pt>
                      <c:pt idx="6">
                        <c:v>13</c:v>
                      </c:pt>
                      <c:pt idx="7">
                        <c:v>16</c:v>
                      </c:pt>
                      <c:pt idx="8">
                        <c:v>13</c:v>
                      </c:pt>
                      <c:pt idx="9">
                        <c:v>14</c:v>
                      </c:pt>
                      <c:pt idx="10">
                        <c:v>19</c:v>
                      </c:pt>
                      <c:pt idx="11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D9F-4357-A736-9590D1BAB157}"/>
                  </c:ext>
                </c:extLst>
              </c15:ser>
            </c15:filteredLineSeries>
          </c:ext>
        </c:extLst>
      </c:lineChart>
      <c:catAx>
        <c:axId val="57699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91176"/>
        <c:crosses val="autoZero"/>
        <c:auto val="1"/>
        <c:lblAlgn val="ctr"/>
        <c:lblOffset val="100"/>
        <c:noMultiLvlLbl val="0"/>
      </c:catAx>
      <c:valAx>
        <c:axId val="576991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9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Results</a:t>
            </a:r>
            <a:r>
              <a:rPr lang="en-US" baseline="0"/>
              <a:t> by Target Goal (percentage)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4A-4A6F-A26C-3B9A2F7B6A6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4A-4A6F-A26C-3B9A2F7B6A6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4A-4A6F-A26C-3B9A2F7B6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990192"/>
        <c:axId val="5769898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E4A-4A6F-A26C-3B9A2F7B6A6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E4A-4A6F-A26C-3B9A2F7B6A6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E4A-4A6F-A26C-3B9A2F7B6A6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E4A-4A6F-A26C-3B9A2F7B6A6B}"/>
                  </c:ext>
                </c:extLst>
              </c15:ser>
            </c15:filteredLineSeries>
          </c:ext>
        </c:extLst>
      </c:lineChart>
      <c:catAx>
        <c:axId val="5769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89864"/>
        <c:crosses val="autoZero"/>
        <c:auto val="1"/>
        <c:lblAlgn val="ctr"/>
        <c:lblOffset val="100"/>
        <c:noMultiLvlLbl val="0"/>
      </c:catAx>
      <c:valAx>
        <c:axId val="57698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9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536574</xdr:colOff>
      <xdr:row>2</xdr:row>
      <xdr:rowOff>114300</xdr:rowOff>
    </xdr:from>
    <xdr:to>
      <xdr:col>16</xdr:col>
      <xdr:colOff>196849</xdr:colOff>
      <xdr:row>22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2C2F5-EB6E-4FFF-BA3E-7CD7CB594B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111124</xdr:colOff>
      <xdr:row>0</xdr:row>
      <xdr:rowOff>177800</xdr:rowOff>
    </xdr:from>
    <xdr:to>
      <xdr:col>18</xdr:col>
      <xdr:colOff>19049</xdr:colOff>
      <xdr:row>22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1CDB9-6892-4E8C-A5D9-777B23F40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0</xdr:row>
      <xdr:rowOff>63500</xdr:rowOff>
    </xdr:from>
    <xdr:to>
      <xdr:col>16</xdr:col>
      <xdr:colOff>488949</xdr:colOff>
      <xdr:row>20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67039-FABB-4E48-A200-A20CDDD3A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269875</xdr:colOff>
      <xdr:row>1</xdr:row>
      <xdr:rowOff>34924</xdr:rowOff>
    </xdr:from>
    <xdr:to>
      <xdr:col>15</xdr:col>
      <xdr:colOff>574675</xdr:colOff>
      <xdr:row>19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A69EA-E2F8-413A-AD81-9FB2F3969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180974</xdr:colOff>
      <xdr:row>1</xdr:row>
      <xdr:rowOff>41275</xdr:rowOff>
    </xdr:from>
    <xdr:to>
      <xdr:col>24</xdr:col>
      <xdr:colOff>19049</xdr:colOff>
      <xdr:row>20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474F19-0DBD-4463-9EA7-07484E23A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" refreshedDate="43117.825664583332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hael" refreshedDate="43117.835180439812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x v="0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x v="0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x v="0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x v="0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x v="0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x v="0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x v="0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x v="0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x v="0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x v="0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x v="0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x v="0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x v="0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x v="0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x v="0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x v="0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x v="0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x v="0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x v="0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x v="0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x v="0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x v="0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x v="0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x v="0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x v="0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x v="0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x v="0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x v="0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x v="0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x v="0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x v="0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x v="0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x v="0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x v="0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x v="0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x v="0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x v="0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x v="0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x v="0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x v="0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x v="0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x v="0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x v="0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x v="0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x v="0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x v="0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x v="0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x v="0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x v="0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x v="0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x v="0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x v="0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x v="0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x v="0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x v="0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x v="0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x v="0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x v="0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x v="0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x v="0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x v="0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x v="0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x v="0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x v="0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x v="0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x v="0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x v="0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x v="0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x v="0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x v="0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x v="0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x v="0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x v="0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x v="0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x v="0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x v="0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x v="0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x v="0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x v="0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x v="0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x v="0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x v="0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x v="0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x v="0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x v="0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x v="0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x v="0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x v="0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x v="0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x v="0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x v="0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x v="0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x v="0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x v="0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x v="0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x v="0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x v="0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x v="0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x v="0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x v="0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x v="0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x v="0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x v="0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x v="0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x v="0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x v="0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x v="0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x v="0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x v="0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x v="0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x v="0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x v="0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x v="0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x v="0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x v="0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x v="0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x v="0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x v="0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x v="0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x v="0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x v="1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x v="1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x v="1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x v="1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x v="1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x v="1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x v="1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x v="1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x v="1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x v="1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x v="1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x v="0"/>
    <n v="0"/>
    <x v="1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x v="1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x v="1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x v="1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x v="1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x v="1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x v="1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x v="1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x v="1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x v="1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x v="1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x v="1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x v="1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x v="1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x v="1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x v="1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x v="1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x v="1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x v="1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x v="1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x v="1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x v="1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x v="1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x v="1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x v="1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x v="1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x v="1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x v="1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x v="1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x v="1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x v="1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x v="1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x v="1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x v="1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x v="1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x v="1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x v="1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x v="1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x v="1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x v="1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x v="1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x v="1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x v="1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x v="1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x v="1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x v="1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x v="1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x v="1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x v="1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x v="1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x v="1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x v="1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x v="1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x v="1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x v="0"/>
    <n v="10"/>
    <x v="1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x v="1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x v="1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x v="1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x v="1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x v="1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x v="1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x v="1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x v="1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x v="1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x v="1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x v="1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x v="1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x v="1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x v="1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x v="1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x v="1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x v="1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x v="1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x v="1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x v="1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x v="1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x v="1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x v="1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x v="1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x v="1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x v="1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x v="1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x v="1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x v="1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x v="1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x v="1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x v="0"/>
    <n v="38"/>
    <x v="1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x v="1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x v="1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x v="1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x v="1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x v="1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x v="1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x v="1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x v="1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x v="1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x v="1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x v="1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x v="1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x v="1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x v="1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x v="1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x v="1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x v="1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x v="1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x v="1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x v="1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x v="1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x v="1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x v="0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x v="0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x v="0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x v="0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x v="0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x v="0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x v="0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x v="0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x v="0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x v="0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x v="0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x v="0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x v="0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x v="0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x v="0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x v="0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x v="0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x v="0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x v="0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x v="0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x v="0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x v="0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x v="0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x v="0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x v="0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x v="0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x v="0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x v="0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x v="0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x v="0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x v="0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x v="0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x v="0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x v="0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x v="0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x v="0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x v="0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x v="0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x v="0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x v="0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x v="0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x v="0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x v="0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x v="0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x v="0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x v="0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x v="0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x v="0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x v="0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x v="0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x v="0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x v="0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x v="0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x v="0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x v="0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x v="0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x v="0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x v="0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x v="0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x v="0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x v="0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x v="0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x v="0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x v="0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x v="0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x v="0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x v="0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x v="0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x v="0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x v="0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x v="0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x v="0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x v="0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x v="0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x v="0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x v="0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x v="0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x v="0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x v="0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x v="0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x v="0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x v="0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x v="0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x v="0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x v="0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x v="0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x v="0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x v="0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x v="0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x v="0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x v="0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x v="0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x v="0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x v="0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x v="0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x v="0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x v="0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x v="0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x v="0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x v="0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x v="0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x v="0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x v="0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x v="0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x v="0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x v="0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x v="0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x v="0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x v="0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x v="0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x v="0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x v="0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x v="0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x v="0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x v="0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x v="0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x v="0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x v="0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x v="0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x v="0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x v="0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x v="0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x v="0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x v="0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x v="0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x v="0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x v="0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x v="0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x v="0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x v="0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x v="0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x v="0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x v="0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x v="0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x v="0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x v="0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x v="0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x v="0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x v="0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x v="0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x v="0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x v="0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x v="0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x v="0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x v="0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x v="0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x v="0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x v="0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x v="0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x v="0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x v="0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x v="0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x v="0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x v="0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x v="0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x v="0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x v="0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x v="0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x v="0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x v="0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x v="0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x v="0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x v="0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x v="0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x v="0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x v="0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x v="0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x v="0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x v="0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x v="0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x v="0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x v="0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x v="0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x v="0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x v="0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x v="0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x v="0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x v="0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x v="0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x v="0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x v="1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x v="1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x v="1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x v="1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x v="1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x v="1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x v="1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x v="1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x v="1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x v="1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x v="1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x v="1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x v="1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x v="1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x v="1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x v="1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x v="1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x v="1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x v="1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x v="1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x v="1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x v="1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x v="0"/>
    <n v="17"/>
    <x v="1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x v="1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x v="1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x v="1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x v="1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x v="1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x v="1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x v="1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x v="1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x v="1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x v="1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x v="1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x v="1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x v="1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x v="1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x v="1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x v="1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x v="1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x v="1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x v="1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x v="1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x v="1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x v="1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x v="1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x v="1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x v="1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x v="1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x v="1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x v="1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x v="1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x v="1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x v="1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x v="1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x v="1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x v="1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x v="1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x v="1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x v="1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x v="1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x v="1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x v="1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x v="1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x v="1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x v="1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x v="1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x v="1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x v="1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x v="1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x v="0"/>
    <n v="0"/>
    <x v="1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x v="1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x v="1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x v="1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x v="1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x v="1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x v="1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x v="1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x v="1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x v="1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x v="1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x v="1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x v="1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x v="1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x v="1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x v="1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x v="1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x v="1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x v="1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x v="1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x v="1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x v="1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x v="1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x v="1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x v="1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x v="1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x v="1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x v="1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x v="1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x v="1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x v="0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x v="0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x v="0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x v="0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x v="0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x v="0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x v="0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x v="0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x v="0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x v="0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x v="0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x v="0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x v="0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x v="0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x v="0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x v="0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x v="0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x v="0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x v="0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x v="0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x v="1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x v="1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x v="1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x v="1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x v="1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x v="1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x v="1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x v="1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x v="1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x v="1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x v="1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x v="1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x v="1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x v="1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x v="1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x v="1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x v="1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x v="1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x v="1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x v="1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x v="1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x v="1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x v="1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x v="1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x v="1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x v="1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x v="1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x v="1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x v="1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x v="1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x v="1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x v="1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x v="1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x v="1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x v="1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x v="1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x v="1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x v="1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x v="1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x v="1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x v="1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x v="1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x v="1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x v="1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x v="1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x v="1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x v="1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x v="1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x v="1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x v="0"/>
    <n v="1"/>
    <x v="1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x v="1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x v="1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x v="1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x v="1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x v="1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x v="1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x v="1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x v="1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x v="1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x v="1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x v="1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x v="1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x v="1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x v="1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x v="1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x v="1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x v="1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x v="1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x v="1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x v="1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x v="1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x v="1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x v="1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x v="1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x v="1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x v="1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x v="1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x v="1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x v="1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x v="1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x v="1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x v="1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x v="1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x v="1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x v="1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x v="1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x v="1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x v="1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x v="1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x v="1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x v="1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x v="1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x v="1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x v="1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x v="1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x v="1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x v="1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x v="1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x v="0"/>
    <n v="6"/>
    <x v="1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x v="1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x v="0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x v="0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x v="0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x v="0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x v="0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x v="0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x v="0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x v="0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x v="0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x v="0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x v="0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x v="0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x v="0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x v="0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x v="0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x v="0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x v="0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x v="0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x v="0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x v="0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x v="1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x v="1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x v="1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x v="1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x v="1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x v="1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x v="1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x v="1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x v="1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x v="1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x v="1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x v="1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x v="1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x v="1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x v="1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x v="1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x v="1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x v="1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x v="1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x v="1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x v="1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x v="1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x v="1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x v="1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x v="1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x v="1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x v="1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x v="1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x v="1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x v="1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x v="1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x v="1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x v="1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x v="1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x v="1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x v="1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x v="1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x v="1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x v="1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x v="1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x v="1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x v="1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x v="1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x v="1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x v="1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x v="1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x v="1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x v="1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x v="1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x v="1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x v="1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x v="1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x v="1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x v="1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x v="1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x v="1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x v="1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x v="1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x v="1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x v="1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x v="0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x v="0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x v="0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x v="0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x v="0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x v="0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x v="0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x v="0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x v="0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x v="0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x v="0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x v="0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x v="0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x v="0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x v="0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x v="0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x v="0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x v="0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x v="0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x v="0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x v="0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x v="0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x v="0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x v="0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x v="0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x v="0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x v="0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x v="0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x v="0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x v="0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x v="0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x v="0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x v="0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x v="0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x v="0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x v="0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x v="0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x v="0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x v="0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x v="0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x v="1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x v="1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x v="1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x v="1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x v="1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x v="1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x v="1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x v="1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x v="1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x v="1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x v="1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x v="1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x v="1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x v="1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x v="1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x v="1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x v="1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x v="1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x v="1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x v="1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x v="0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x v="0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x v="0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x v="0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x v="0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x v="0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x v="0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x v="0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x v="0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x v="0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x v="0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x v="0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x v="0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x v="0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x v="0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x v="0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x v="0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x v="0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x v="0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x v="0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x v="0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x v="0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x v="0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x v="0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x v="0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x v="0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x v="0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x v="0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x v="0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x v="0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x v="0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x v="0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x v="0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x v="0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x v="0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x v="0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x v="0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x v="0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x v="0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x v="0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x v="0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x v="0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x v="0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x v="0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x v="0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x v="0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x v="0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x v="0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x v="0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x v="0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x v="0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x v="0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x v="0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x v="0"/>
    <n v="41"/>
    <x v="0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x v="0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x v="0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x v="0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x v="0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x v="0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x v="0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x v="0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x v="0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x v="0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x v="0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x v="0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x v="0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x v="0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x v="0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x v="0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x v="0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x v="0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x v="0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x v="0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x v="0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x v="0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x v="0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x v="0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x v="0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x v="0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x v="0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x v="1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x v="1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x v="1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x v="1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x v="1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x v="1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x v="1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x v="1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x v="1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x v="1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x v="1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x v="1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x v="1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x v="1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x v="1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x v="1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x v="1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x v="1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x v="1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x v="1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x v="1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x v="1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x v="1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x v="1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x v="1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x v="1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x v="1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x v="1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x v="1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x v="1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x v="1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x v="1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x v="1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x v="1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x v="1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x v="1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x v="1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x v="1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x v="1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x v="1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x v="1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x v="1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x v="1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x v="1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x v="1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x v="1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x v="1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x v="1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x v="1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x v="1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x v="1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x v="1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x v="1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x v="1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x v="1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x v="1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x v="1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x v="1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x v="1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x v="1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x v="1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x v="1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x v="1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x v="1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x v="1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x v="1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x v="1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x v="1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x v="1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x v="1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x v="1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x v="1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x v="1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x v="1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x v="1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x v="1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x v="1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x v="1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x v="1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x v="1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x v="1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x v="1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x v="1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x v="1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x v="1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x v="1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x v="1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x v="1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x v="1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x v="1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x v="1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x v="1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x v="1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x v="1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x v="1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x v="1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x v="1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x v="1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x v="1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x v="1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x v="1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x v="1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x v="1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x v="1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x v="1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x v="1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x v="1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x v="1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x v="1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x v="1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x v="1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x v="1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x v="1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x v="1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x v="1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x v="1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x v="1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x v="1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x v="1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x v="1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x v="1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x v="1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x v="1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x v="1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x v="1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x v="1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x v="1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x v="1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x v="1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x v="1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x v="1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x v="1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x v="1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x v="1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x v="1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x v="1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x v="1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x v="1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x v="1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x v="1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x v="1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x v="1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x v="1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x v="1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x v="1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x v="1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x v="1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x v="1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x v="1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x v="1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x v="1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x v="1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x v="1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x v="1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x v="1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x v="1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x v="1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x v="1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x v="1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x v="1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x v="0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x v="0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x v="0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x v="0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x v="0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x v="0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x v="0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x v="0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x v="0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x v="0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x v="0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x v="0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x v="0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x v="0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x v="0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x v="0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x v="0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x v="0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x v="0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x v="0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x v="1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x v="1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x v="1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x v="1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x v="1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x v="1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x v="1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x v="1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x v="1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x v="0"/>
    <n v="0"/>
    <x v="1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x v="1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x v="1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x v="1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x v="1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x v="1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x v="1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x v="1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x v="1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x v="1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x v="1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x v="1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x v="1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x v="1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x v="1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x v="1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x v="1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x v="1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x v="1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x v="1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x v="1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x v="1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x v="1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x v="1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x v="1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x v="1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x v="1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x v="1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x v="1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x v="1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x v="1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x v="1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x v="1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x v="1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x v="1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x v="1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x v="1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x v="1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x v="1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x v="1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x v="1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x v="1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x v="1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x v="1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x v="1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x v="1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x v="1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x v="1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x v="1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x v="1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x v="1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x v="1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x v="1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x v="1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x v="1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x v="1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x v="1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x v="1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x v="1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x v="1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x v="1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x v="1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x v="1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x v="1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x v="1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x v="1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x v="1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x v="1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x v="1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x v="1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x v="1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x v="1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x v="1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x v="1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x v="1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x v="1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x v="1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x v="1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x v="1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x v="0"/>
    <n v="1"/>
    <x v="1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x v="1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x v="1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x v="1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x v="1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x v="1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x v="1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x v="1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x v="1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x v="1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x v="1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x v="1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x v="1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x v="1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x v="1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x v="1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x v="1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x v="1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x v="1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x v="1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x v="1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x v="1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x v="1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x v="1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x v="1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x v="1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x v="1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x v="1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x v="1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x v="1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x v="1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x v="1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x v="1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x v="1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x v="1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x v="1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x v="1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x v="1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x v="1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x v="1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x v="1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x v="1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x v="1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x v="1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x v="1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x v="1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x v="1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x v="1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x v="1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x v="1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x v="1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x v="1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x v="1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x v="1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x v="1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x v="1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x v="0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x v="0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x v="0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x v="0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x v="0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x v="0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x v="0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x v="0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x v="0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x v="0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x v="0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x v="0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x v="0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x v="0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x v="0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x v="0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x v="0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x v="0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x v="0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x v="0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x v="0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x v="0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x v="0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x v="0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x v="0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x v="0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x v="0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x v="0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x v="0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x v="0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x v="0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x v="0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x v="0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x v="0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x v="0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x v="0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x v="0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x v="0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x v="0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x v="0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x v="1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x v="1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x v="1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x v="1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x v="1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x v="1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x v="1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x v="1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x v="1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x v="1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x v="1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x v="1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x v="1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x v="1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x v="1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x v="1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x v="1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x v="1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x v="1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x v="1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x v="0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x v="0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x v="0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x v="0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x v="0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x v="0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x v="0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x v="0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x v="0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x v="0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x v="0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x v="0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x v="0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x v="0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x v="0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x v="0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x v="0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x v="0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x v="0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x v="0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x v="0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x v="0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x v="0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x v="0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x v="0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x v="0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x v="0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x v="0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x v="0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x v="0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x v="0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x v="0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x v="0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x v="0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x v="0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x v="0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x v="0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x v="0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x v="0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x v="0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x v="0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x v="0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x v="0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x v="0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x v="0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x v="0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x v="0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x v="0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x v="0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x v="0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x v="0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x v="0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x v="0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x v="0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x v="0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x v="0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x v="0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x v="0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x v="0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x v="0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x v="1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x v="1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x v="1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x v="1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x v="1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x v="1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x v="1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x v="1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x v="1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x v="1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x v="1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x v="1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x v="1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x v="1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x v="1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x v="1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x v="1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x v="1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x v="1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x v="1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x v="1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x v="1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x v="1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x v="1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x v="1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x v="1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x v="1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x v="1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x v="1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x v="1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x v="1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x v="1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x v="1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x v="1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x v="1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x v="1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x v="1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x v="1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x v="1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x v="1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x v="0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x v="0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x v="0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x v="0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x v="0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x v="0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x v="0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x v="0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x v="0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x v="0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x v="0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x v="0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x v="0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x v="0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x v="0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x v="0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x v="0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x v="0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x v="0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x v="0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x v="0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x v="0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x v="0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x v="0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x v="0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x v="0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x v="0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x v="0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x v="0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x v="0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x v="0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x v="0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x v="0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x v="0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x v="0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x v="0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x v="0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x v="0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x v="0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x v="0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x v="0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x v="0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x v="0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x v="0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x v="0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x v="0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x v="0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x v="0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x v="0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x v="0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x v="0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x v="0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x v="0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x v="0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x v="0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x v="0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x v="0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x v="0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x v="0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x v="0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x v="1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x v="1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x v="1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x v="1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x v="1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x v="1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x v="1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x v="1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x v="1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x v="1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x v="1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x v="1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x v="1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x v="1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x v="1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x v="1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x v="1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x v="1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x v="1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x v="1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x v="1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x v="1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x v="1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x v="1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x v="1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x v="1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x v="1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x v="1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x v="1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x v="1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x v="1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x v="1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x v="1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x v="1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x v="1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x v="1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x v="1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x v="1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x v="1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x v="1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x v="1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x v="1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x v="1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x v="1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x v="1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x v="1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x v="1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x v="1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x v="1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x v="1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x v="1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x v="1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x v="1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x v="1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x v="1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x v="1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x v="1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x v="0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x v="0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x v="0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x v="0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x v="0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x v="0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x v="0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x v="0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x v="0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x v="0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x v="0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x v="0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x v="1"/>
    <n v="47"/>
    <x v="0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x v="0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x v="0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x v="0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x v="0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x v="0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x v="0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x v="0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x v="1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x v="1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x v="1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x v="1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x v="1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x v="1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x v="1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x v="1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x v="1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x v="1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x v="1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x v="1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x v="1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x v="1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x v="1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x v="1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x v="1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x v="1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x v="1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x v="1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x v="0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x v="0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x v="0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x v="0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x v="0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x v="0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x v="0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x v="0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x v="0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x v="0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x v="0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x v="0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x v="0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x v="0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x v="0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x v="0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x v="0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x v="0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x v="0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x v="0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x v="0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x v="0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x v="0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x v="0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x v="0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x v="0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x v="0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x v="0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x v="0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x v="0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x v="0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x v="0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x v="0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x v="0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x v="0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x v="0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x v="0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x v="0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x v="0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x v="0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x v="1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x v="1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x v="1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x v="1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x v="1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x v="1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x v="1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x v="1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x v="1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x v="1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x v="1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x v="1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x v="1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x v="1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x v="1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x v="1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x v="1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x v="1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x v="1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x v="1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x v="1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x v="1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x v="1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x v="1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x v="1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x v="1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x v="1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x v="1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x v="0"/>
    <n v="0"/>
    <x v="1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x v="1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x v="1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x v="1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x v="1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x v="1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x v="1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x v="1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x v="1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x v="1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x v="1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x v="1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x v="1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x v="1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x v="1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x v="1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x v="1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x v="1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x v="1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x v="1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x v="1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x v="1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x v="1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x v="1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x v="1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x v="1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x v="1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x v="1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x v="1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x v="1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x v="1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x v="1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x v="0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x v="0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x v="0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x v="0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x v="0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x v="0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x v="0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x v="0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x v="0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x v="0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x v="0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x v="0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x v="0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x v="0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x v="0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x v="0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x v="0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x v="0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x v="0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x v="0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x v="0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x v="0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x v="0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x v="0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x v="0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x v="0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x v="0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x v="0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x v="0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x v="0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x v="0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x v="0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x v="0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x v="0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x v="0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x v="0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x v="0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x v="0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x v="0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x v="0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x v="0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x v="0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x v="0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x v="0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x v="0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x v="0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x v="0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x v="0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x v="0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x v="0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x v="0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x v="0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x v="0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x v="0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x v="0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x v="0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x v="0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x v="0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x v="0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x v="0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x v="0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x v="0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x v="0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x v="0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x v="0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x v="0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x v="0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x v="0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x v="0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x v="0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x v="0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x v="0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x v="0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x v="0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x v="0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x v="0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x v="0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x v="0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x v="0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x v="0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x v="1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x v="1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x v="1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x v="1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x v="1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x v="1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x v="1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x v="1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x v="1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x v="1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x v="1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x v="1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x v="1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x v="1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x v="1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x v="1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x v="1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x v="1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x v="1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x v="1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x v="1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x v="1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x v="1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x v="1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x v="1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x v="1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x v="1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x v="1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x v="1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x v="1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x v="1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x v="1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x v="1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x v="1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x v="1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x v="1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x v="1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x v="0"/>
    <n v="2"/>
    <x v="1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x v="1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x v="1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x v="1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x v="1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x v="1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x v="1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x v="1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x v="1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x v="1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x v="1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x v="1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x v="1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x v="1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x v="1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x v="1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x v="1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x v="1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x v="1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x v="1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x v="1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x v="1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x v="1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x v="0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x v="0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x v="0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x v="0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x v="0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x v="0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x v="0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x v="0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x v="0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x v="0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x v="0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x v="0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x v="0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x v="0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x v="0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x v="0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x v="0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x v="0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x v="0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x v="0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x v="0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x v="0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x v="0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x v="1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x v="1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x v="1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x v="1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x v="1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x v="1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x v="1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x v="1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x v="1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x v="1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x v="1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x v="1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x v="1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x v="1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x v="1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x v="1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x v="1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x v="1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x v="1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x v="1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x v="1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x v="1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x v="1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x v="1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x v="1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x v="1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x v="1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x v="1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x v="1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x v="1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x v="1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x v="1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x v="1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x v="1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x v="1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x v="1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x v="1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x v="1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x v="1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x v="1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x v="1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x v="1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x v="1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x v="1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x v="1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x v="1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x v="1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x v="1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x v="1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x v="1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x v="1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x v="1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x v="1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x v="1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x v="1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x v="1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x v="1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x v="0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x v="0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x v="0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x v="0"/>
    <n v="40"/>
    <x v="0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x v="0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x v="0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x v="0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x v="0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x v="0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x v="0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x v="0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x v="0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x v="0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x v="0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x v="0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x v="0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x v="0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x v="0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x v="0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x v="0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x v="0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x v="0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x v="0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x v="0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x v="0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x v="0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x v="0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x v="0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x v="0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x v="0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x v="0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x v="0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x v="0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x v="0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x v="0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x v="0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x v="0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x v="0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x v="0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x v="0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x v="1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x v="1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x v="1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x v="1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x v="1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x v="1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x v="1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x v="1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x v="1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x v="1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x v="1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x v="1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x v="1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x v="1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x v="1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x v="1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x v="1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x v="1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x v="1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x v="1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x v="0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x v="0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x v="0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x v="0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x v="0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x v="0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x v="0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x v="0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x v="0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x v="0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x v="0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x v="0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x v="0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x v="0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x v="0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x v="0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x v="0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x v="0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x v="0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x v="0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x v="1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x v="1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x v="1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x v="1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x v="1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x v="1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x v="1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x v="1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x v="1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x v="1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x v="1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x v="1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x v="1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x v="1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x v="1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x v="1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x v="1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x v="1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x v="1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x v="1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x v="0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x v="0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x v="0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x v="0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x v="0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x v="0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x v="0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x v="0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x v="0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x v="0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x v="0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x v="0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x v="0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x v="0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x v="0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x v="0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x v="0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x v="0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x v="0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x v="0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x v="0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x v="0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x v="0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x v="0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x v="0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x v="0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x v="0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x v="0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x v="0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x v="0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x v="0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x v="0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x v="0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x v="0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x v="0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x v="0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x v="0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x v="0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x v="0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x v="0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x v="0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x v="0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x v="0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x v="0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x v="0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x v="0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x v="0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x v="0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x v="0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x v="0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x v="0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x v="0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x v="0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x v="0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x v="0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x v="0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x v="0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x v="0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x v="0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x v="0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x v="1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x v="1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x v="1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x v="1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x v="1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x v="1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x v="1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x v="1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x v="1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x v="1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x v="1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x v="1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x v="1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x v="1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x v="1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x v="1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x v="1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x v="1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x v="1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x v="1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x v="0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x v="0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x v="0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x v="0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x v="0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x v="0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x v="0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x v="0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x v="0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x v="0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x v="0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x v="0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x v="0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x v="0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x v="0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x v="0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x v="0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x v="0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x v="0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x v="0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x v="0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x v="0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x v="0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x v="0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x v="0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x v="0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x v="0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x v="0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x v="0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x v="0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x v="0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x v="0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x v="0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x v="0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x v="0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x v="0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x v="0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x v="0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x v="0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x v="0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x v="0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x v="0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x v="0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x v="0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x v="0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x v="0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x v="0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x v="0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x v="0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x v="0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x v="0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x v="0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x v="0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x v="0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x v="0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x v="0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x v="0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x v="0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x v="0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x v="0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x v="0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x v="0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x v="0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x v="0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x v="0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x v="0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x v="0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x v="0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x v="0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x v="0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x v="0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x v="0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x v="0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x v="0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x v="0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x v="0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x v="0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x v="0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x v="0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x v="0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x v="0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x v="0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x v="0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x v="0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x v="0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x v="0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x v="0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x v="0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x v="0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x v="0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x v="0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x v="0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x v="0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x v="0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x v="0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x v="0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x v="0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x v="0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x v="0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x v="0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x v="0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x v="0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x v="0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x v="0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x v="0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x v="0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x v="0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x v="0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x v="0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x v="0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x v="0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x v="0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x v="0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x v="0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x v="0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x v="0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x v="0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x v="0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x v="0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x v="0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x v="1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x v="1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x v="1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x v="1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x v="1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x v="1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x v="1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x v="1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x v="1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x v="1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x v="1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x v="1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x v="1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x v="1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x v="1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x v="1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x v="1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x v="1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x v="1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x v="1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x v="1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x v="1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x v="1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x v="1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x v="1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x v="1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x v="1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x v="1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x v="1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x v="1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x v="1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x v="1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x v="1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x v="1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x v="1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x v="1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x v="1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x v="1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x v="1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x v="1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x v="0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x v="0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x v="0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x v="0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x v="0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x v="0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x v="0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x v="0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x v="0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x v="0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x v="0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x v="0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x v="0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x v="0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x v="0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x v="0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x v="0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x v="0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x v="0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x v="0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x v="0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x v="0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x v="0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x v="0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x v="0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x v="0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x v="0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x v="0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x v="0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x v="0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x v="0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x v="0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x v="0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x v="0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x v="0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x v="0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x v="0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x v="0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x v="0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x v="0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x v="0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x v="0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x v="0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x v="0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x v="0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x v="0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x v="0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x v="0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x v="0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x v="0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x v="0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x v="0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x v="0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x v="0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x v="0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x v="0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x v="0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x v="0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x v="0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x v="0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x v="0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x v="0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x v="0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x v="0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x v="0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x v="0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x v="0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x v="0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x v="0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x v="0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x v="0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x v="0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x v="0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x v="0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x v="0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x v="0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x v="0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x v="0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x v="0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x v="0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x v="0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x v="0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x v="0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x v="0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x v="0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x v="0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x v="0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x v="0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x v="0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x v="0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x v="0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x v="0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x v="0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x v="0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x v="0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x v="0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x v="0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x v="0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x v="0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x v="0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x v="0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x v="0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x v="0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x v="0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x v="0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x v="0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x v="0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x v="0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x v="0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x v="0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x v="0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x v="0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x v="0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x v="0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x v="0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x v="0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x v="0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x v="0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x v="0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x v="0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x v="0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x v="0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x v="0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x v="0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x v="0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x v="0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x v="0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x v="0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x v="0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x v="0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x v="0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x v="0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x v="0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x v="0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x v="0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x v="0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x v="0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x v="0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x v="0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x v="0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x v="0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x v="0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x v="0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x v="0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x v="0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x v="0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x v="0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x v="0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x v="0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x v="0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x v="0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x v="0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x v="0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x v="0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x v="0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x v="0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x v="0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x v="0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x v="0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x v="0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x v="1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x v="1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x v="1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x v="1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x v="1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x v="1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x v="0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x v="0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x v="0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x v="0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x v="0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x v="0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x v="0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x v="0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x v="0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x v="0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x v="0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x v="0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x v="0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x v="0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x v="1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x v="1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x v="1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x v="1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x v="1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x v="1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x v="1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x v="1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x v="1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x v="1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x v="1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x v="1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x v="1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x v="1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x v="1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x v="1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x v="1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x v="1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x v="1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x v="1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x v="1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x v="1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x v="1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x v="1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x v="1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x v="1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x v="1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x v="1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x v="1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x v="1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x v="1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x v="1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x v="1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x v="1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x v="1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x v="1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x v="1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x v="1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x v="1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x v="1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x v="1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x v="1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x v="1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x v="1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x v="1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x v="1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x v="1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x v="1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x v="1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x v="1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x v="1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x v="1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x v="1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x v="1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x v="1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x v="1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x v="1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x v="1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x v="1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x v="1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x v="1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x v="1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x v="1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x v="1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x v="1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x v="1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x v="1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x v="1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x v="1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x v="1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x v="1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x v="1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x v="1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x v="1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x v="1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x v="1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x v="1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x v="1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x v="1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x v="1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x v="1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x v="1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x v="1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x v="1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x v="1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x v="1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x v="1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x v="1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x v="1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x v="1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x v="1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x v="1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x v="1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x v="1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x v="1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x v="1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x v="1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x v="1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x v="1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x v="1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x v="0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x v="0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x v="0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x v="0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x v="0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x v="0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x v="0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x v="0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x v="0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x v="0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x v="0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x v="0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x v="0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x v="0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x v="0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x v="0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x v="0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x v="0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x v="0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x v="0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x v="0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x v="0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x v="0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x v="0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x v="0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x v="0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x v="0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x v="0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x v="0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x v="0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x v="0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x v="0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x v="0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x v="0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x v="0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x v="0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x v="0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x v="0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x v="0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x v="0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x v="0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x v="0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x v="0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x v="0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x v="0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x v="0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x v="0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x v="0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x v="0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x v="0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x v="0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x v="0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x v="0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x v="0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x v="0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x v="0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x v="0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x v="0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x v="0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x v="0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x v="1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x v="1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x v="1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x v="1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x v="1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x v="1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x v="1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x v="1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x v="1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x v="1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x v="1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x v="1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x v="1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x v="1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x v="1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x v="1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x v="1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x v="1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x v="1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x v="1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x v="0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x v="0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x v="0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x v="0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x v="0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x v="0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x v="0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x v="0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x v="0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x v="0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x v="0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x v="0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x v="0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x v="0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x v="0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x v="0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x v="0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x v="0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x v="0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x v="0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x v="0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x v="0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x v="0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x v="0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x v="0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x v="0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x v="0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x v="0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x v="0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x v="0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x v="0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x v="0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x v="0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x v="0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x v="0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x v="0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x v="0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x v="0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x v="0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x v="0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x v="1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x v="1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x v="1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x v="1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x v="1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x v="1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x v="1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x v="1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x v="1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x v="1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x v="1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x v="1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x v="1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x v="1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x v="1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x v="1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x v="1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x v="1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x v="1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x v="1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x v="1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x v="1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x v="1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x v="1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x v="1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x v="1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x v="1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x v="1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x v="1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x v="1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x v="1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x v="1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x v="1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x v="1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x v="1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x v="1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x v="1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x v="1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x v="1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x v="1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x v="0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x v="0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x v="0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x v="0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x v="0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x v="0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x v="0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x v="0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x v="0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x v="0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x v="0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x v="0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x v="0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x v="0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x v="0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x v="0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x v="0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x v="0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x v="0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x v="0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x v="0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x v="0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x v="0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x v="0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x v="0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x v="0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x v="0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x v="0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x v="0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x v="0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x v="0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x v="0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x v="0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x v="0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x v="0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x v="0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x v="0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x v="0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x v="0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x v="0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x v="1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x v="1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x v="1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x v="1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x v="1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x v="1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x v="1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x v="1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x v="1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x v="1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x v="1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x v="1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x v="1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x v="1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x v="1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x v="1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x v="1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x v="1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x v="0"/>
    <n v="10"/>
    <x v="1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x v="1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x v="0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x v="0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x v="0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x v="0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x v="0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x v="0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x v="0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x v="0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x v="0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x v="1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x v="1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x v="1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x v="1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x v="1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x v="1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x v="1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x v="1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x v="1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x v="1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x v="1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x v="1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x v="1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x v="1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x v="1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x v="1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x v="1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x v="1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x v="1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x v="1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x v="1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x v="1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x v="1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x v="1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x v="1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x v="1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x v="1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x v="1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x v="1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x v="1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x v="1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x v="1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x v="1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x v="1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x v="1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x v="1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x v="0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x v="0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x v="0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x v="0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x v="0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x v="0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x v="0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x v="0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x v="0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x v="0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x v="0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x v="0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x v="0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x v="0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x v="0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x v="0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x v="0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x v="0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x v="0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x v="0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x v="0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x v="0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x v="0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x v="0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x v="0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x v="0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x v="0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x v="0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x v="0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x v="0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x v="0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x v="0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x v="0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x v="0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x v="0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x v="1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x v="1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x v="1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x v="1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x v="1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x v="1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x v="1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x v="1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x v="1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x v="1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x v="1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x v="1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x v="1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x v="1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x v="1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x v="1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x v="1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x v="1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x v="1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x v="1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x v="1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x v="1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x v="1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x v="1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x v="1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x v="1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x v="1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x v="1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x v="1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x v="1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x v="1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x v="1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x v="1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x v="1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x v="1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x v="1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x v="1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x v="1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x v="1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x v="1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x v="0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x v="0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x v="0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x v="0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x v="0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x v="0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x v="0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x v="0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x v="0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x v="0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x v="0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x v="0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x v="0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x v="0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x v="0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x v="0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x v="0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x v="0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x v="0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x v="0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x v="0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x v="0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x v="0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x v="0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x v="0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x v="0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x v="0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x v="0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x v="0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x v="0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x v="0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x v="0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x v="0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x v="0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x v="0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x v="0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x v="0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x v="0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x v="0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x v="0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x v="0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x v="0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x v="0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x v="0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x v="0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x v="0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x v="0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x v="0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x v="0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x v="0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x v="0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x v="0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x v="0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x v="0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x v="0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x v="0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x v="0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x v="0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x v="0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x v="0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x v="1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x v="1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x v="1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x v="1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x v="1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x v="1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x v="1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x v="1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x v="1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x v="1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x v="1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x v="1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x v="1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x v="1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x v="1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x v="1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x v="1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x v="1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x v="1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x v="1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x v="1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x v="1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x v="1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x v="1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x v="1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x v="1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x v="1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x v="1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x v="1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x v="1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x v="1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x v="1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x v="1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x v="1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x v="1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x v="1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x v="1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x v="1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x v="1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x v="1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x v="1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x v="1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x v="1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x v="1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x v="1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x v="1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x v="1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x v="1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x v="1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x v="1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x v="1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x v="1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x v="1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x v="1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x v="1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x v="1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x v="1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x v="1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x v="1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x v="1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x v="1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x v="1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x v="1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x v="1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x v="1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x v="1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x v="1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x v="1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x v="1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x v="1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x v="1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x v="1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x v="1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x v="1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x v="1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x v="1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x v="1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x v="1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x v="1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x v="1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x v="0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x v="0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x v="0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x v="0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x v="0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x v="0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x v="0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x v="0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x v="0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x v="0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x v="0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x v="0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x v="0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x v="0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x v="0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x v="0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x v="0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x v="0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x v="0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x v="0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x v="1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x v="1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x v="1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x v="1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x v="1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x v="1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x v="1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x v="1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x v="1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x v="1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x v="1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x v="1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x v="1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x v="1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x v="1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x v="1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x v="1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x v="1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x v="1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x v="1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x v="0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x v="0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x v="0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x v="0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x v="0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x v="0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x v="0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x v="0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x v="0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x v="0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x v="0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x v="0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x v="0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x v="0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x v="0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x v="0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x v="0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x v="0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x v="0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x v="0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x v="0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x v="0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x v="0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x v="0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x v="0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x v="0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x v="0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x v="0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x v="0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x v="0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x v="0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x v="0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x v="0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x v="0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x v="0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x v="0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x v="0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x v="0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x v="0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x v="0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x v="0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x v="0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x v="0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x v="0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x v="0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x v="0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x v="0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x v="0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x v="0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x v="0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x v="0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x v="0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x v="0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x v="0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x v="0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x v="0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x v="0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x v="0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x v="0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x v="0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x v="0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x v="0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x v="0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x v="0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x v="0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x v="0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x v="0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x v="0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x v="0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x v="0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x v="0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x v="0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x v="0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x v="0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x v="0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x v="0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x v="0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x v="0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x v="0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x v="0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x v="0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x v="0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x v="0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x v="0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x v="0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x v="0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x v="0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x v="0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x v="0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x v="0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x v="1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x v="1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x v="1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x v="1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x v="1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x v="1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x v="1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x v="1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x v="1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x v="1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x v="1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x v="1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x v="1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x v="1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x v="1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x v="1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x v="1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x v="1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x v="1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x v="1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x v="1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x v="1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x v="1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x v="1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x v="1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x v="1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x v="1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x v="1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x v="1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x v="1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x v="1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x v="1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x v="1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x v="1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x v="1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x v="1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x v="1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x v="1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x v="1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x v="1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x v="1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x v="1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x v="1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x v="1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x v="1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x v="1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x v="1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x v="1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x v="1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x v="1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x v="1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x v="1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x v="1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x v="1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x v="1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x v="1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x v="1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x v="1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x v="1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x v="1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x v="1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x v="1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x v="1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x v="1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x v="1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x v="1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x v="1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x v="1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x v="1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x v="1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x v="1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x v="1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x v="1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x v="1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x v="0"/>
    <n v="0"/>
    <x v="1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x v="1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x v="1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x v="1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x v="1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x v="1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x v="1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x v="1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x v="1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x v="1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x v="1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x v="1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x v="1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x v="1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x v="1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x v="1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x v="1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x v="1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x v="1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x v="1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x v="1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x v="1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x v="0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x v="0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x v="0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x v="0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x v="0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x v="0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x v="0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x v="0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x v="0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x v="0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x v="0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x v="0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x v="0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x v="0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x v="0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x v="0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x v="0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x v="0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x v="0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x v="0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x v="0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x v="0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x v="0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x v="0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x v="0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x v="0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x v="0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x v="0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x v="0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x v="0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x v="0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x v="0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x v="0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x v="0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x v="0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x v="0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x v="0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x v="0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x v="0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x v="0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x v="0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x v="1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x v="1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x v="1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x v="1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x v="1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x v="1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x v="1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x v="1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x v="1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x v="1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x v="1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x v="1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x v="1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x v="1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x v="1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x v="1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x v="1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x v="1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x v="1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x v="1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x v="0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x v="0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x v="0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x v="0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x v="0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x v="0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x v="0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x v="0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x v="0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x v="0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x v="0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x v="0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x v="0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x v="0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x v="0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x v="0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x v="0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x v="0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x v="0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x v="0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x v="0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x v="0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x v="0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x v="0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x v="0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x v="0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x v="0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x v="0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x v="0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x v="0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x v="0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x v="0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x v="0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x v="0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x v="0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x v="0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x v="0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x v="0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x v="0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x v="0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x v="0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x v="0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x v="0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x v="0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x v="0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x v="0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x v="0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x v="0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x v="0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x v="0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x v="0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x v="0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x v="0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x v="0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x v="0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x v="0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x v="0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x v="0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x v="0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x v="0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x v="0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x v="0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x v="0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x v="0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x v="0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x v="0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x v="0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x v="0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x v="0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x v="0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x v="0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x v="0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x v="0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x v="0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x v="0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x v="0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x v="0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x v="0"/>
    <n v="81"/>
    <x v="0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x v="0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x v="0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x v="0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x v="0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x v="0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x v="0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x v="0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x v="0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x v="0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x v="0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x v="0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x v="0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x v="0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x v="0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x v="0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x v="0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x v="0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x v="0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x v="0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x v="0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x v="0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x v="0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x v="0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x v="0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x v="0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x v="0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x v="0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x v="0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x v="0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x v="0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x v="0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x v="0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x v="0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x v="0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x v="0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x v="0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x v="0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x v="0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x v="0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x v="0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x v="0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x v="0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x v="0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x v="0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x v="0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x v="0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x v="0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x v="0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x v="0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x v="0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x v="0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x v="0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x v="0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x v="0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x v="0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x v="0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x v="0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x v="0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x v="0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x v="0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x v="0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x v="0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x v="0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x v="0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x v="0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x v="0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x v="0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x v="0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x v="0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x v="0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x v="0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x v="0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x v="0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x v="0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x v="0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x v="0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x v="0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x v="0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x v="0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x v="0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x v="0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x v="0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x v="0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x v="0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x v="0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x v="0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x v="0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x v="0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x v="0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x v="0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x v="0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x v="0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x v="0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x v="0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x v="0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x v="0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x v="0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x v="0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x v="0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x v="0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x v="0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x v="0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x v="0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x v="0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x v="0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x v="0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x v="0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x v="0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x v="0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x v="0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x v="0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x v="0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x v="0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x v="0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x v="0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x v="0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x v="0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x v="0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x v="0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x v="0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x v="0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x v="0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x v="0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x v="0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x v="0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x v="0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x v="0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x v="0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x v="0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x v="0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x v="0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x v="0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x v="0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x v="0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x v="0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x v="0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x v="0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x v="0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x v="0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x v="0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x v="0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x v="0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x v="0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x v="0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x v="0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x v="0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x v="0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x v="0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x v="0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x v="0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x v="0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x v="0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x v="0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x v="0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x v="0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x v="0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x v="0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x v="0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x v="0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x v="0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x v="0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x v="0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x v="0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x v="0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x v="0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x v="0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x v="0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x v="0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x v="0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x v="0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x v="0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x v="0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x v="0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x v="0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x v="0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x v="0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x v="0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x v="0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x v="0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x v="0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x v="0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x v="0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x v="0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x v="0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x v="0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x v="0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x v="0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x v="0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x v="0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x v="0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x v="0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x v="0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x v="0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x v="0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x v="0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x v="0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x v="0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x v="0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x v="0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x v="0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x v="0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x v="0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x v="0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x v="0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x v="0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x v="0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x v="0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x v="0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x v="0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x v="0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x v="0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x v="0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x v="0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x v="0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x v="0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x v="0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x v="0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x v="0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x v="0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x v="0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x v="0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x v="0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x v="0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x v="0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x v="0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x v="0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x v="0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x v="0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x v="0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x v="0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x v="0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x v="0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x v="0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x v="0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x v="0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x v="0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x v="0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x v="0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x v="0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x v="0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x v="0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x v="0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x v="0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x v="0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x v="0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x v="0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x v="0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x v="0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x v="0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x v="0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x v="0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x v="0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x v="0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x v="0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x v="0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x v="0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x v="0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x v="0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x v="0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x v="0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x v="0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x v="0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x v="0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x v="0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x v="0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x v="0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x v="0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x v="0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x v="0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x v="0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x v="0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x v="0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x v="0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x v="0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x v="0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x v="0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x v="0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x v="0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x v="0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x v="0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x v="0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x v="0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x v="0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x v="0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x v="0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x v="0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x v="0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x v="0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x v="0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x v="0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x v="0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x v="0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x v="0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x v="0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x v="0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x v="0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x v="0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x v="0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x v="0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x v="0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x v="0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x v="0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x v="0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x v="0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x v="0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x v="0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x v="0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x v="0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x v="0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x v="0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x v="0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x v="0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x v="0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x v="0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x v="0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x v="0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x v="0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x v="0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x v="0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x v="0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x v="0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x v="0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x v="0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x v="0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x v="0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x v="0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x v="0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x v="0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x v="0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x v="0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x v="0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x v="0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x v="0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x v="0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x v="0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x v="0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x v="0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x v="0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x v="0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x v="0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x v="0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x v="0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x v="1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x v="1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x v="1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x v="1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x v="1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x v="1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x v="1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x v="1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x v="1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x v="1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x v="1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x v="1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x v="1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x v="1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x v="1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x v="1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x v="1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x v="1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x v="1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x v="1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x v="0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x v="0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x v="0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x v="0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x v="0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x v="0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x v="0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x v="0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x v="0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x v="0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x v="0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x v="0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x v="0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x v="0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x v="0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x v="0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x v="0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x v="0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x v="0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x v="0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x v="0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x v="0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x v="0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x v="0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x v="0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x v="0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x v="0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x v="0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x v="0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x v="0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x v="0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x v="0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x v="0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x v="0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x v="0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x v="0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x v="0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x v="0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x v="0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x v="0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x v="0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x v="0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x v="0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x v="0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x v="0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x v="0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x v="0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x v="0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x v="0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x v="0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x v="0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x v="0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x v="0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x v="0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x v="0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x v="0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x v="0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x v="0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x v="0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x v="0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x v="0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x v="0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x v="0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x v="0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x v="0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x v="0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x v="0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x v="0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x v="0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x v="0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x v="0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x v="0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x v="0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x v="0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x v="0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x v="0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x v="0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x v="0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x v="0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x v="0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x v="1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x v="1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x v="1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x v="1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x v="1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x v="1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x v="1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x v="1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x v="1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x v="1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x v="1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x v="1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x v="1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x v="1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x v="1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x v="1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x v="1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x v="1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x v="1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x v="1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x v="0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x v="0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x v="0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x v="0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x v="0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x v="0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x v="0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x v="0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x v="0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x v="0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x v="0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x v="0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x v="0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x v="0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x v="0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x v="0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x v="0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x v="0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x v="0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x v="0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x v="0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x v="0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x v="0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x v="0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x v="0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x v="0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x v="0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x v="0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x v="0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x v="0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x v="0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x v="0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x v="0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x v="0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x v="0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x v="0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x v="0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x v="0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x v="0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x v="0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x v="1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x v="1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x v="1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x v="1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x v="1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x v="1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x v="1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x v="1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x v="1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x v="1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x v="1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x v="1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x v="1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x v="1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x v="1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x v="1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x v="1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x v="1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x v="1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x v="1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x v="0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x v="0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x v="0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x v="0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x v="0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x v="0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x v="0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x v="0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x v="0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x v="0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x v="0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x v="0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x v="0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x v="0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x v="0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x v="0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x v="0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x v="0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x v="0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x v="0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x v="0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x v="0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x v="0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x v="0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x v="0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x v="0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x v="0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x v="0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x v="0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x v="0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x v="0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x v="0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x v="0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x v="1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x v="1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x v="1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x v="1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x v="1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x v="1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x v="1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x v="1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x v="1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x v="1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x v="1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x v="1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x v="1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x v="1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x v="1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x v="1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x v="1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x v="1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x v="1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x v="1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x v="1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x v="1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x v="1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x v="1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x v="1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x v="1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x v="1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x v="1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x v="1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x v="1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x v="1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x v="1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x v="1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x v="1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x v="1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x v="1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x v="1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x v="1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x v="1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x v="1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x v="1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x v="1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x v="1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x v="1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x v="1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x v="0"/>
    <n v="0"/>
    <x v="1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x v="1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x v="1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x v="1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x v="1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x v="1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x v="1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x v="1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x v="1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x v="1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x v="1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x v="1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x v="1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x v="1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x v="1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x v="1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x v="1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x v="1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x v="1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x v="1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x v="1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x v="1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x v="1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x v="1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x v="1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x v="1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x v="1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x v="1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x v="1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x v="1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x v="1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x v="1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x v="1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x v="1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x v="1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x v="1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x v="1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x v="1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x v="1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x v="1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x v="1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x v="1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x v="1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x v="1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x v="1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x v="1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x v="1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x v="1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x v="1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x v="1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x v="1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x v="1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x v="1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x v="1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x v="1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x v="1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x v="1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x v="1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x v="1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x v="1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x v="1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x v="1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x v="1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x v="1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x v="1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x v="1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x v="1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x v="1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x v="1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x v="1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x v="1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x v="1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x v="1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x v="1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x v="1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x v="1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x v="1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x v="1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x v="1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x v="1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x v="1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x v="1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x v="1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x v="1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x v="1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x v="1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x v="1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x v="1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x v="1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x v="1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x v="1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x v="1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x v="1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x v="1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x v="1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x v="1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x v="1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x v="1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x v="1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x v="1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x v="1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x v="1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x v="1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x v="1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x v="1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x v="1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x v="1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x v="1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x v="1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x v="1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x v="1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x v="1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x v="1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x v="1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x v="1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x v="1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x v="1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x v="1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x v="1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x v="1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x v="1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x v="1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x v="1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x v="1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x v="1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x v="1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x v="1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x v="1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x v="1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x v="1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x v="1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x v="1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x v="1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x v="1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x v="1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x v="1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x v="1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x v="1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x v="1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x v="1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x v="1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x v="1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x v="1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x v="1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x v="1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x v="1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x v="1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x v="1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x v="1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x v="1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x v="1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x v="1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x v="1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x v="1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x v="1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x v="1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x v="1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x v="1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x v="1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x v="1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x v="1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x v="1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x v="1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x v="1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x v="1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x v="1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x v="1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x v="1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x v="1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x v="1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x v="1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x v="1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x v="1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x v="1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x v="1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x v="1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x v="1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x v="1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x v="1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x v="1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x v="1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x v="1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x v="1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x v="1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x v="1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x v="1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x v="1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x v="1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x v="1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x v="1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x v="1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x v="1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x v="1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x v="1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x v="1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x v="1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x v="1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x v="1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x v="1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x v="1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x v="1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x v="1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x v="1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x v="1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x v="1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x v="1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x v="1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x v="1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x v="1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x v="1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x v="1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x v="1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x v="1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x v="1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x v="1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x v="1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x v="1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x v="1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x v="1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x v="1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x v="1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x v="1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x v="1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x v="1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x v="1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x v="1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x v="1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x v="1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opLeftCell="E312" zoomScaleNormal="100" workbookViewId="0">
      <selection activeCell="F5" sqref="F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5.90625" bestFit="1" customWidth="1"/>
    <col min="17" max="17" width="11.54296875" bestFit="1" customWidth="1"/>
    <col min="18" max="18" width="12" bestFit="1" customWidth="1"/>
    <col min="19" max="19" width="22" bestFit="1" customWidth="1"/>
    <col min="20" max="20" width="20.542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IF(L2=0,0,ROUND(E2/L2,2))</f>
        <v>63.92</v>
      </c>
      <c r="Q2" t="str">
        <f>LEFT(N2,SEARCH("/",N2,1)-1)</f>
        <v>film &amp; video</v>
      </c>
      <c r="R2" t="str">
        <f>MID(N2,SEARCH("/",N2,1)+1,LEN(N2)-LEN(Q2)-1)</f>
        <v>television</v>
      </c>
      <c r="S2" s="8">
        <f>J2/60/60/24+DATE(1970,1,1)</f>
        <v>42177.007071759261</v>
      </c>
      <c r="T2" s="8">
        <f>I2/60/60/24+DATE(1970,1,1)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IF(L3=0,0,ROUND(E3/L3,2))</f>
        <v>185.48</v>
      </c>
      <c r="Q3" t="str">
        <f t="shared" ref="Q3:Q66" si="2">LEFT(N3,SEARCH("/",N3,1)-1)</f>
        <v>film &amp; video</v>
      </c>
      <c r="R3" t="str">
        <f t="shared" ref="R3:R66" si="3">MID(N3,SEARCH("/",N3,1)+1,LEN(N3)-LEN(Q3)-1)</f>
        <v>television</v>
      </c>
      <c r="S3" s="8">
        <f t="shared" ref="S3:S66" si="4">J3/60/60/24+DATE(1970,1,1)</f>
        <v>42766.600497685184</v>
      </c>
      <c r="T3" s="8">
        <f t="shared" ref="T3:T66" si="5">I3/60/60/24+DATE(1970,1,1)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ROUND(E67/D67*100,0)</f>
        <v>108</v>
      </c>
      <c r="P67">
        <f t="shared" ref="P67:P130" si="7">IF(L67=0,0,ROUND(E67/L67,2))</f>
        <v>132.05000000000001</v>
      </c>
      <c r="Q67" t="str">
        <f t="shared" ref="Q67:Q130" si="8">LEFT(N67,SEARCH("/",N67,1)-1)</f>
        <v>film &amp; video</v>
      </c>
      <c r="R67" t="str">
        <f t="shared" ref="R67:R130" si="9">MID(N67,SEARCH("/",N67,1)+1,LEN(N67)-LEN(Q67)-1)</f>
        <v>shorts</v>
      </c>
      <c r="S67" s="8">
        <f t="shared" ref="S67:S130" si="10">J67/60/60/24+DATE(1970,1,1)</f>
        <v>41835.821226851855</v>
      </c>
      <c r="T67" s="8">
        <f t="shared" ref="T67:T130" si="11">I67/60/60/24+DATE(1970,1,1)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ROUND(E131/D131*100,0)</f>
        <v>0</v>
      </c>
      <c r="P131">
        <f t="shared" ref="P131:P194" si="13">IF(L131=0,0,ROUND(E131/L131,2))</f>
        <v>0</v>
      </c>
      <c r="Q131" t="str">
        <f t="shared" ref="Q131:Q194" si="14">LEFT(N131,SEARCH("/",N131,1)-1)</f>
        <v>film &amp; video</v>
      </c>
      <c r="R131" t="str">
        <f t="shared" ref="R131:R194" si="15">MID(N131,SEARCH("/",N131,1)+1,LEN(N131)-LEN(Q131)-1)</f>
        <v>science fiction</v>
      </c>
      <c r="S131" s="8">
        <f t="shared" ref="S131:S194" si="16">J131/60/60/24+DATE(1970,1,1)</f>
        <v>41882.937303240738</v>
      </c>
      <c r="T131" s="8">
        <f t="shared" ref="T131:T194" si="17">I131/60/60/24+DATE(1970,1,1)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ROUND(E195/D195*100,0)</f>
        <v>0</v>
      </c>
      <c r="P195">
        <f t="shared" ref="P195:P258" si="19">IF(L195=0,0,ROUND(E195/L195,2))</f>
        <v>0</v>
      </c>
      <c r="Q195" t="str">
        <f t="shared" ref="Q195:Q258" si="20">LEFT(N195,SEARCH("/",N195,1)-1)</f>
        <v>film &amp; video</v>
      </c>
      <c r="R195" t="str">
        <f t="shared" ref="R195:R258" si="21">MID(N195,SEARCH("/",N195,1)+1,LEN(N195)-LEN(Q195)-1)</f>
        <v>drama</v>
      </c>
      <c r="S195" s="8">
        <f t="shared" ref="S195:S258" si="22">J195/60/60/24+DATE(1970,1,1)</f>
        <v>41911.934791666667</v>
      </c>
      <c r="T195" s="8">
        <f t="shared" ref="T195:T258" si="23">I195/60/60/24+DATE(1970,1,1)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ROUND(E259/D259*100,0)</f>
        <v>107</v>
      </c>
      <c r="P259">
        <f t="shared" ref="P259:P322" si="25">IF(L259=0,0,ROUND(E259/L259,2))</f>
        <v>66.7</v>
      </c>
      <c r="Q259" t="str">
        <f t="shared" ref="Q259:Q322" si="26">LEFT(N259,SEARCH("/",N259,1)-1)</f>
        <v>film &amp; video</v>
      </c>
      <c r="R259" t="str">
        <f t="shared" ref="R259:R322" si="27">MID(N259,SEARCH("/",N259,1)+1,LEN(N259)-LEN(Q259)-1)</f>
        <v>documentary</v>
      </c>
      <c r="S259" s="8">
        <f t="shared" ref="S259:S322" si="28">J259/60/60/24+DATE(1970,1,1)</f>
        <v>42479.626875000002</v>
      </c>
      <c r="T259" s="8">
        <f t="shared" ref="T259:T322" si="29">I259/60/60/24+DATE(1970,1,1)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ROUND(E323/D323*100,0)</f>
        <v>103</v>
      </c>
      <c r="P323">
        <f t="shared" ref="P323:P386" si="31">IF(L323=0,0,ROUND(E323/L323,2))</f>
        <v>106.62</v>
      </c>
      <c r="Q323" t="str">
        <f t="shared" ref="Q323:Q386" si="32">LEFT(N323,SEARCH("/",N323,1)-1)</f>
        <v>film &amp; video</v>
      </c>
      <c r="R323" t="str">
        <f t="shared" ref="R323:R386" si="33">MID(N323,SEARCH("/",N323,1)+1,LEN(N323)-LEN(Q323)-1)</f>
        <v>documentary</v>
      </c>
      <c r="S323" s="8">
        <f t="shared" ref="S323:S386" si="34">J323/60/60/24+DATE(1970,1,1)</f>
        <v>42647.446597222224</v>
      </c>
      <c r="T323" s="8">
        <f t="shared" ref="T323:T386" si="35">I323/60/60/24+DATE(1970,1,1)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ROUND(E387/D387*100,0)</f>
        <v>106</v>
      </c>
      <c r="P387">
        <f t="shared" ref="P387:P450" si="37">IF(L387=0,0,ROUND(E387/L387,2))</f>
        <v>111.8</v>
      </c>
      <c r="Q387" t="str">
        <f t="shared" ref="Q387:Q450" si="38">LEFT(N387,SEARCH("/",N387,1)-1)</f>
        <v>film &amp; video</v>
      </c>
      <c r="R387" t="str">
        <f t="shared" ref="R387:R450" si="39">MID(N387,SEARCH("/",N387,1)+1,LEN(N387)-LEN(Q387)-1)</f>
        <v>documentary</v>
      </c>
      <c r="S387" s="8">
        <f t="shared" ref="S387:S450" si="40">J387/60/60/24+DATE(1970,1,1)</f>
        <v>41934.584502314814</v>
      </c>
      <c r="T387" s="8">
        <f t="shared" ref="T387:T450" si="41">I387/60/60/24+DATE(1970,1,1)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ROUND(E451/D451*100,0)</f>
        <v>2</v>
      </c>
      <c r="P451">
        <f t="shared" ref="P451:P514" si="43">IF(L451=0,0,ROUND(E451/L451,2))</f>
        <v>9</v>
      </c>
      <c r="Q451" t="str">
        <f t="shared" ref="Q451:Q514" si="44">LEFT(N451,SEARCH("/",N451,1)-1)</f>
        <v>film &amp; video</v>
      </c>
      <c r="R451" t="str">
        <f t="shared" ref="R451:R514" si="45">MID(N451,SEARCH("/",N451,1)+1,LEN(N451)-LEN(Q451)-1)</f>
        <v>animation</v>
      </c>
      <c r="S451" s="8">
        <f t="shared" ref="S451:S514" si="46">J451/60/60/24+DATE(1970,1,1)</f>
        <v>41534.568113425928</v>
      </c>
      <c r="T451" s="8">
        <f t="shared" ref="T451:T514" si="47">I451/60/60/24+DATE(1970,1,1)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ROUND(E515/D515*100,0)</f>
        <v>14</v>
      </c>
      <c r="P515">
        <f t="shared" ref="P515:P578" si="49">IF(L515=0,0,ROUND(E515/L515,2))</f>
        <v>102.38</v>
      </c>
      <c r="Q515" t="str">
        <f t="shared" ref="Q515:Q578" si="50">LEFT(N515,SEARCH("/",N515,1)-1)</f>
        <v>film &amp; video</v>
      </c>
      <c r="R515" t="str">
        <f t="shared" ref="R515:R578" si="51">MID(N515,SEARCH("/",N515,1)+1,LEN(N515)-LEN(Q515)-1)</f>
        <v>animation</v>
      </c>
      <c r="S515" s="8">
        <f t="shared" ref="S515:S578" si="52">J515/60/60/24+DATE(1970,1,1)</f>
        <v>42552.653993055559</v>
      </c>
      <c r="T515" s="8">
        <f t="shared" ref="T515:T578" si="53">I515/60/60/24+DATE(1970,1,1)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ROUND(E579/D579*100,0)</f>
        <v>0</v>
      </c>
      <c r="P579">
        <f t="shared" ref="P579:P642" si="55">IF(L579=0,0,ROUND(E579/L579,2))</f>
        <v>10</v>
      </c>
      <c r="Q579" t="str">
        <f t="shared" ref="Q579:Q642" si="56">LEFT(N579,SEARCH("/",N579,1)-1)</f>
        <v>technology</v>
      </c>
      <c r="R579" t="str">
        <f t="shared" ref="R579:R642" si="57">MID(N579,SEARCH("/",N579,1)+1,LEN(N579)-LEN(Q579)-1)</f>
        <v>web</v>
      </c>
      <c r="S579" s="8">
        <f t="shared" ref="S579:S642" si="58">J579/60/60/24+DATE(1970,1,1)</f>
        <v>42450.589143518519</v>
      </c>
      <c r="T579" s="8">
        <f t="shared" ref="T579:T642" si="59">I579/60/60/24+DATE(1970,1,1)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ROUND(E643/D643*100,0)</f>
        <v>119</v>
      </c>
      <c r="P643">
        <f t="shared" ref="P643:P706" si="61">IF(L643=0,0,ROUND(E643/L643,2))</f>
        <v>151.32</v>
      </c>
      <c r="Q643" t="str">
        <f t="shared" ref="Q643:Q706" si="62">LEFT(N643,SEARCH("/",N643,1)-1)</f>
        <v>technology</v>
      </c>
      <c r="R643" t="str">
        <f t="shared" ref="R643:R706" si="63">MID(N643,SEARCH("/",N643,1)+1,LEN(N643)-LEN(Q643)-1)</f>
        <v>wearables</v>
      </c>
      <c r="S643" s="8">
        <f t="shared" ref="S643:S706" si="64">J643/60/60/24+DATE(1970,1,1)</f>
        <v>42199.57</v>
      </c>
      <c r="T643" s="8">
        <f t="shared" ref="T643:T706" si="65">I643/60/60/24+DATE(1970,1,1)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ROUND(E707/D707*100,0)</f>
        <v>1</v>
      </c>
      <c r="P707">
        <f t="shared" ref="P707:P770" si="67">IF(L707=0,0,ROUND(E707/L707,2))</f>
        <v>195.4</v>
      </c>
      <c r="Q707" t="str">
        <f t="shared" ref="Q707:Q770" si="68">LEFT(N707,SEARCH("/",N707,1)-1)</f>
        <v>technology</v>
      </c>
      <c r="R707" t="str">
        <f t="shared" ref="R707:R770" si="69">MID(N707,SEARCH("/",N707,1)+1,LEN(N707)-LEN(Q707)-1)</f>
        <v>wearables</v>
      </c>
      <c r="S707" s="8">
        <f t="shared" ref="S707:S770" si="70">J707/60/60/24+DATE(1970,1,1)</f>
        <v>42726.491643518515</v>
      </c>
      <c r="T707" s="8">
        <f t="shared" ref="T707:T770" si="71">I707/60/60/24+DATE(1970,1,1)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ROUND(E771/D771*100,0)</f>
        <v>41</v>
      </c>
      <c r="P771">
        <f t="shared" ref="P771:P834" si="73">IF(L771=0,0,ROUND(E771/L771,2))</f>
        <v>31.85</v>
      </c>
      <c r="Q771" t="str">
        <f t="shared" ref="Q771:Q834" si="74">LEFT(N771,SEARCH("/",N771,1)-1)</f>
        <v>publishing</v>
      </c>
      <c r="R771" t="str">
        <f t="shared" ref="R771:R834" si="75">MID(N771,SEARCH("/",N771,1)+1,LEN(N771)-LEN(Q771)-1)</f>
        <v>fiction</v>
      </c>
      <c r="S771" s="8">
        <f t="shared" ref="S771:S834" si="76">J771/60/60/24+DATE(1970,1,1)</f>
        <v>41604.996458333335</v>
      </c>
      <c r="T771" s="8">
        <f t="shared" ref="T771:T834" si="77">I771/60/60/24+DATE(1970,1,1)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ROUND(E835/D835*100,0)</f>
        <v>102</v>
      </c>
      <c r="P835">
        <f t="shared" ref="P835:P898" si="79">IF(L835=0,0,ROUND(E835/L835,2))</f>
        <v>148.78</v>
      </c>
      <c r="Q835" t="str">
        <f t="shared" ref="Q835:Q898" si="80">LEFT(N835,SEARCH("/",N835,1)-1)</f>
        <v>music</v>
      </c>
      <c r="R835" t="str">
        <f t="shared" ref="R835:R898" si="81">MID(N835,SEARCH("/",N835,1)+1,LEN(N835)-LEN(Q835)-1)</f>
        <v>rock</v>
      </c>
      <c r="S835" s="8">
        <f t="shared" ref="S835:S898" si="82">J835/60/60/24+DATE(1970,1,1)</f>
        <v>41718.878182870372</v>
      </c>
      <c r="T835" s="8">
        <f t="shared" ref="T835:T898" si="83">I835/60/60/24+DATE(1970,1,1)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ROUND(E899/D899*100,0)</f>
        <v>0</v>
      </c>
      <c r="P899">
        <f t="shared" ref="P899:P962" si="85">IF(L899=0,0,ROUND(E899/L899,2))</f>
        <v>0</v>
      </c>
      <c r="Q899" t="str">
        <f t="shared" ref="Q899:Q962" si="86">LEFT(N899,SEARCH("/",N899,1)-1)</f>
        <v>music</v>
      </c>
      <c r="R899" t="str">
        <f t="shared" ref="R899:R962" si="87">MID(N899,SEARCH("/",N899,1)+1,LEN(N899)-LEN(Q899)-1)</f>
        <v>indie rock</v>
      </c>
      <c r="S899" s="8">
        <f t="shared" ref="S899:S962" si="88">J899/60/60/24+DATE(1970,1,1)</f>
        <v>41211.688750000001</v>
      </c>
      <c r="T899" s="8">
        <f t="shared" ref="T899:T962" si="89">I899/60/60/24+DATE(1970,1,1)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ROUND(E963/D963*100,0)</f>
        <v>42</v>
      </c>
      <c r="P963">
        <f t="shared" ref="P963:P1026" si="91">IF(L963=0,0,ROUND(E963/L963,2))</f>
        <v>364.35</v>
      </c>
      <c r="Q963" t="str">
        <f t="shared" ref="Q963:Q1026" si="92">LEFT(N963,SEARCH("/",N963,1)-1)</f>
        <v>technology</v>
      </c>
      <c r="R963" t="str">
        <f t="shared" ref="R963:R1026" si="93">MID(N963,SEARCH("/",N963,1)+1,LEN(N963)-LEN(Q963)-1)</f>
        <v>wearables</v>
      </c>
      <c r="S963" s="8">
        <f t="shared" ref="S963:S1026" si="94">J963/60/60/24+DATE(1970,1,1)</f>
        <v>42740.693692129629</v>
      </c>
      <c r="T963" s="8">
        <f t="shared" ref="T963:T1026" si="95">I963/60/60/24+DATE(1970,1,1)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ROUND(E1027/D1027*100,0)</f>
        <v>110</v>
      </c>
      <c r="P1027">
        <f t="shared" ref="P1027:P1090" si="97">IF(L1027=0,0,ROUND(E1027/L1027,2))</f>
        <v>71.849999999999994</v>
      </c>
      <c r="Q1027" t="str">
        <f t="shared" ref="Q1027:Q1090" si="98">LEFT(N1027,SEARCH("/",N1027,1)-1)</f>
        <v>music</v>
      </c>
      <c r="R1027" t="str">
        <f t="shared" ref="R1027:R1090" si="99">MID(N1027,SEARCH("/",N1027,1)+1,LEN(N1027)-LEN(Q1027)-1)</f>
        <v>electronic music</v>
      </c>
      <c r="S1027" s="8">
        <f t="shared" ref="S1027:S1090" si="100">J1027/60/60/24+DATE(1970,1,1)</f>
        <v>42049.833761574075</v>
      </c>
      <c r="T1027" s="8">
        <f t="shared" ref="T1027:T1090" si="101">I1027/60/60/24+DATE(1970,1,1)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ROUND(E1091/D1091*100,0)</f>
        <v>8</v>
      </c>
      <c r="P1091">
        <f t="shared" ref="P1091:P1154" si="103">IF(L1091=0,0,ROUND(E1091/L1091,2))</f>
        <v>23.96</v>
      </c>
      <c r="Q1091" t="str">
        <f t="shared" ref="Q1091:Q1154" si="104">LEFT(N1091,SEARCH("/",N1091,1)-1)</f>
        <v>games</v>
      </c>
      <c r="R1091" t="str">
        <f t="shared" ref="R1091:R1154" si="105">MID(N1091,SEARCH("/",N1091,1)+1,LEN(N1091)-LEN(Q1091)-1)</f>
        <v>video games</v>
      </c>
      <c r="S1091" s="8">
        <f t="shared" ref="S1091:S1154" si="106">J1091/60/60/24+DATE(1970,1,1)</f>
        <v>42151.189525462964</v>
      </c>
      <c r="T1091" s="8">
        <f t="shared" ref="T1091:T1154" si="107">I1091/60/60/24+DATE(1970,1,1)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ROUND(E1155/D1155*100,0)</f>
        <v>1</v>
      </c>
      <c r="P1155">
        <f t="shared" ref="P1155:P1218" si="109">IF(L1155=0,0,ROUND(E1155/L1155,2))</f>
        <v>50</v>
      </c>
      <c r="Q1155" t="str">
        <f t="shared" ref="Q1155:Q1218" si="110">LEFT(N1155,SEARCH("/",N1155,1)-1)</f>
        <v>food</v>
      </c>
      <c r="R1155" t="str">
        <f t="shared" ref="R1155:R1218" si="111">MID(N1155,SEARCH("/",N1155,1)+1,LEN(N1155)-LEN(Q1155)-1)</f>
        <v>food trucks</v>
      </c>
      <c r="S1155" s="8">
        <f t="shared" ref="S1155:S1218" si="112">J1155/60/60/24+DATE(1970,1,1)</f>
        <v>42143.714178240742</v>
      </c>
      <c r="T1155" s="8">
        <f t="shared" ref="T1155:T1218" si="113">I1155/60/60/24+DATE(1970,1,1)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ROUND(E1219/D1219*100,0)</f>
        <v>103</v>
      </c>
      <c r="P1219">
        <f t="shared" ref="P1219:P1282" si="115">IF(L1219=0,0,ROUND(E1219/L1219,2))</f>
        <v>148.57</v>
      </c>
      <c r="Q1219" t="str">
        <f t="shared" ref="Q1219:Q1282" si="116">LEFT(N1219,SEARCH("/",N1219,1)-1)</f>
        <v>photography</v>
      </c>
      <c r="R1219" t="str">
        <f t="shared" ref="R1219:R1282" si="117">MID(N1219,SEARCH("/",N1219,1)+1,LEN(N1219)-LEN(Q1219)-1)</f>
        <v>photobooks</v>
      </c>
      <c r="S1219" s="8">
        <f t="shared" ref="S1219:S1282" si="118">J1219/60/60/24+DATE(1970,1,1)</f>
        <v>42535.809490740736</v>
      </c>
      <c r="T1219" s="8">
        <f t="shared" ref="T1219:T1282" si="119">I1219/60/60/24+DATE(1970,1,1)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ROUND(E1283/D1283*100,0)</f>
        <v>111</v>
      </c>
      <c r="P1283">
        <f t="shared" ref="P1283:P1346" si="121">IF(L1283=0,0,ROUND(E1283/L1283,2))</f>
        <v>104.73</v>
      </c>
      <c r="Q1283" t="str">
        <f t="shared" ref="Q1283:Q1346" si="122">LEFT(N1283,SEARCH("/",N1283,1)-1)</f>
        <v>music</v>
      </c>
      <c r="R1283" t="str">
        <f t="shared" ref="R1283:R1346" si="123">MID(N1283,SEARCH("/",N1283,1)+1,LEN(N1283)-LEN(Q1283)-1)</f>
        <v>rock</v>
      </c>
      <c r="S1283" s="8">
        <f t="shared" ref="S1283:S1346" si="124">J1283/60/60/24+DATE(1970,1,1)</f>
        <v>41463.743472222224</v>
      </c>
      <c r="T1283" s="8">
        <f t="shared" ref="T1283:T1346" si="125">I1283/60/60/24+DATE(1970,1,1)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ROUND(E1347/D1347*100,0)</f>
        <v>125</v>
      </c>
      <c r="P1347">
        <f t="shared" ref="P1347:P1410" si="127">IF(L1347=0,0,ROUND(E1347/L1347,2))</f>
        <v>53.57</v>
      </c>
      <c r="Q1347" t="str">
        <f t="shared" ref="Q1347:Q1410" si="128">LEFT(N1347,SEARCH("/",N1347,1)-1)</f>
        <v>publishing</v>
      </c>
      <c r="R1347" t="str">
        <f t="shared" ref="R1347:R1410" si="129">MID(N1347,SEARCH("/",N1347,1)+1,LEN(N1347)-LEN(Q1347)-1)</f>
        <v>nonfiction</v>
      </c>
      <c r="S1347" s="8">
        <f t="shared" ref="S1347:S1410" si="130">J1347/60/60/24+DATE(1970,1,1)</f>
        <v>41799.814340277779</v>
      </c>
      <c r="T1347" s="8">
        <f t="shared" ref="T1347:T1410" si="131">I1347/60/60/24+DATE(1970,1,1)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ROUND(E1411/D1411*100,0)</f>
        <v>0</v>
      </c>
      <c r="P1411">
        <f t="shared" ref="P1411:P1474" si="133">IF(L1411=0,0,ROUND(E1411/L1411,2))</f>
        <v>0</v>
      </c>
      <c r="Q1411" t="str">
        <f t="shared" ref="Q1411:Q1474" si="134">LEFT(N1411,SEARCH("/",N1411,1)-1)</f>
        <v>publishing</v>
      </c>
      <c r="R1411" t="str">
        <f t="shared" ref="R1411:R1474" si="135">MID(N1411,SEARCH("/",N1411,1)+1,LEN(N1411)-LEN(Q1411)-1)</f>
        <v>translations</v>
      </c>
      <c r="S1411" s="8">
        <f t="shared" ref="S1411:S1474" si="136">J1411/60/60/24+DATE(1970,1,1)</f>
        <v>41945.133506944447</v>
      </c>
      <c r="T1411" s="8">
        <f t="shared" ref="T1411:T1474" si="137">I1411/60/60/24+DATE(1970,1,1)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ROUND(E1475/D1475*100,0)</f>
        <v>121</v>
      </c>
      <c r="P1475">
        <f t="shared" ref="P1475:P1538" si="139">IF(L1475=0,0,ROUND(E1475/L1475,2))</f>
        <v>38.46</v>
      </c>
      <c r="Q1475" t="str">
        <f t="shared" ref="Q1475:Q1538" si="140">LEFT(N1475,SEARCH("/",N1475,1)-1)</f>
        <v>publishing</v>
      </c>
      <c r="R1475" t="str">
        <f t="shared" ref="R1475:R1538" si="141">MID(N1475,SEARCH("/",N1475,1)+1,LEN(N1475)-LEN(Q1475)-1)</f>
        <v>radio &amp; podcasts</v>
      </c>
      <c r="S1475" s="8">
        <f t="shared" ref="S1475:S1538" si="142">J1475/60/60/24+DATE(1970,1,1)</f>
        <v>40939.979618055557</v>
      </c>
      <c r="T1475" s="8">
        <f t="shared" ref="T1475:T1538" si="143">I1475/60/60/24+DATE(1970,1,1)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ROUND(E1539/D1539*100,0)</f>
        <v>180</v>
      </c>
      <c r="P1539">
        <f t="shared" ref="P1539:P1602" si="145">IF(L1539=0,0,ROUND(E1539/L1539,2))</f>
        <v>96.38</v>
      </c>
      <c r="Q1539" t="str">
        <f t="shared" ref="Q1539:Q1602" si="146">LEFT(N1539,SEARCH("/",N1539,1)-1)</f>
        <v>photography</v>
      </c>
      <c r="R1539" t="str">
        <f t="shared" ref="R1539:R1602" si="147">MID(N1539,SEARCH("/",N1539,1)+1,LEN(N1539)-LEN(Q1539)-1)</f>
        <v>photobooks</v>
      </c>
      <c r="S1539" s="8">
        <f t="shared" ref="S1539:S1602" si="148">J1539/60/60/24+DATE(1970,1,1)</f>
        <v>42552.315127314811</v>
      </c>
      <c r="T1539" s="8">
        <f t="shared" ref="T1539:T1602" si="149">I1539/60/60/24+DATE(1970,1,1)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ROUND(E1603/D1603*100,0)</f>
        <v>108</v>
      </c>
      <c r="P1603">
        <f t="shared" ref="P1603:P1666" si="151">IF(L1603=0,0,ROUND(E1603/L1603,2))</f>
        <v>48.33</v>
      </c>
      <c r="Q1603" t="str">
        <f t="shared" ref="Q1603:Q1666" si="152">LEFT(N1603,SEARCH("/",N1603,1)-1)</f>
        <v>music</v>
      </c>
      <c r="R1603" t="str">
        <f t="shared" ref="R1603:R1666" si="153">MID(N1603,SEARCH("/",N1603,1)+1,LEN(N1603)-LEN(Q1603)-1)</f>
        <v>rock</v>
      </c>
      <c r="S1603" s="8">
        <f t="shared" ref="S1603:S1666" si="154">J1603/60/60/24+DATE(1970,1,1)</f>
        <v>40638.092974537038</v>
      </c>
      <c r="T1603" s="8">
        <f t="shared" ref="T1603:T1666" si="155">I1603/60/60/24+DATE(1970,1,1)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ROUND(E1667/D1667*100,0)</f>
        <v>119</v>
      </c>
      <c r="P1667">
        <f t="shared" ref="P1667:P1730" si="157">IF(L1667=0,0,ROUND(E1667/L1667,2))</f>
        <v>44.96</v>
      </c>
      <c r="Q1667" t="str">
        <f t="shared" ref="Q1667:Q1730" si="158">LEFT(N1667,SEARCH("/",N1667,1)-1)</f>
        <v>music</v>
      </c>
      <c r="R1667" t="str">
        <f t="shared" ref="R1667:R1730" si="159">MID(N1667,SEARCH("/",N1667,1)+1,LEN(N1667)-LEN(Q1667)-1)</f>
        <v>pop</v>
      </c>
      <c r="S1667" s="8">
        <f t="shared" ref="S1667:S1730" si="160">J1667/60/60/24+DATE(1970,1,1)</f>
        <v>40564.649456018517</v>
      </c>
      <c r="T1667" s="8">
        <f t="shared" ref="T1667:T1730" si="161">I1667/60/60/24+DATE(1970,1,1)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ROUND(E1731/D1731*100,0)</f>
        <v>0</v>
      </c>
      <c r="P1731">
        <f t="shared" ref="P1731:P1794" si="163">IF(L1731=0,0,ROUND(E1731/L1731,2))</f>
        <v>0</v>
      </c>
      <c r="Q1731" t="str">
        <f t="shared" ref="Q1731:Q1794" si="164">LEFT(N1731,SEARCH("/",N1731,1)-1)</f>
        <v>music</v>
      </c>
      <c r="R1731" t="str">
        <f t="shared" ref="R1731:R1794" si="165">MID(N1731,SEARCH("/",N1731,1)+1,LEN(N1731)-LEN(Q1731)-1)</f>
        <v>faith</v>
      </c>
      <c r="S1731" s="8">
        <f t="shared" ref="S1731:S1794" si="166">J1731/60/60/24+DATE(1970,1,1)</f>
        <v>42471.052152777775</v>
      </c>
      <c r="T1731" s="8">
        <f t="shared" ref="T1731:T1794" si="167">I1731/60/60/24+DATE(1970,1,1)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ROUND(E1795/D1795*100,0)</f>
        <v>1</v>
      </c>
      <c r="P1795">
        <f t="shared" ref="P1795:P1858" si="169">IF(L1795=0,0,ROUND(E1795/L1795,2))</f>
        <v>20</v>
      </c>
      <c r="Q1795" t="str">
        <f t="shared" ref="Q1795:Q1858" si="170">LEFT(N1795,SEARCH("/",N1795,1)-1)</f>
        <v>photography</v>
      </c>
      <c r="R1795" t="str">
        <f t="shared" ref="R1795:R1858" si="171">MID(N1795,SEARCH("/",N1795,1)+1,LEN(N1795)-LEN(Q1795)-1)</f>
        <v>photobooks</v>
      </c>
      <c r="S1795" s="8">
        <f t="shared" ref="S1795:S1858" si="172">J1795/60/60/24+DATE(1970,1,1)</f>
        <v>41940.89166666667</v>
      </c>
      <c r="T1795" s="8">
        <f t="shared" ref="T1795:T1858" si="173">I1795/60/60/24+DATE(1970,1,1)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ROUND(E1859/D1859*100,0)</f>
        <v>100</v>
      </c>
      <c r="P1859">
        <f t="shared" ref="P1859:P1922" si="175">IF(L1859=0,0,ROUND(E1859/L1859,2))</f>
        <v>136.36000000000001</v>
      </c>
      <c r="Q1859" t="str">
        <f t="shared" ref="Q1859:Q1922" si="176">LEFT(N1859,SEARCH("/",N1859,1)-1)</f>
        <v>music</v>
      </c>
      <c r="R1859" t="str">
        <f t="shared" ref="R1859:R1922" si="177">MID(N1859,SEARCH("/",N1859,1)+1,LEN(N1859)-LEN(Q1859)-1)</f>
        <v>rock</v>
      </c>
      <c r="S1859" s="8">
        <f t="shared" ref="S1859:S1922" si="178">J1859/60/60/24+DATE(1970,1,1)</f>
        <v>41864.76866898148</v>
      </c>
      <c r="T1859" s="8">
        <f t="shared" ref="T1859:T1922" si="179">I1859/60/60/24+DATE(1970,1,1)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ROUND(E1923/D1923*100,0)</f>
        <v>137</v>
      </c>
      <c r="P1923">
        <f t="shared" ref="P1923:P1986" si="181">IF(L1923=0,0,ROUND(E1923/L1923,2))</f>
        <v>54</v>
      </c>
      <c r="Q1923" t="str">
        <f t="shared" ref="Q1923:Q1986" si="182">LEFT(N1923,SEARCH("/",N1923,1)-1)</f>
        <v>music</v>
      </c>
      <c r="R1923" t="str">
        <f t="shared" ref="R1923:R1986" si="183">MID(N1923,SEARCH("/",N1923,1)+1,LEN(N1923)-LEN(Q1923)-1)</f>
        <v>indie rock</v>
      </c>
      <c r="S1923" s="8">
        <f t="shared" ref="S1923:S1986" si="184">J1923/60/60/24+DATE(1970,1,1)</f>
        <v>41074.221562500003</v>
      </c>
      <c r="T1923" s="8">
        <f t="shared" ref="T1923:T1986" si="185">I1923/60/60/24+DATE(1970,1,1)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ROUND(E1987/D1987*100,0)</f>
        <v>3</v>
      </c>
      <c r="P1987">
        <f t="shared" ref="P1987:P2050" si="187">IF(L1987=0,0,ROUND(E1987/L1987,2))</f>
        <v>12.75</v>
      </c>
      <c r="Q1987" t="str">
        <f t="shared" ref="Q1987:Q2050" si="188">LEFT(N1987,SEARCH("/",N1987,1)-1)</f>
        <v>photography</v>
      </c>
      <c r="R1987" t="str">
        <f t="shared" ref="R1987:R2050" si="189">MID(N1987,SEARCH("/",N1987,1)+1,LEN(N1987)-LEN(Q1987)-1)</f>
        <v>people</v>
      </c>
      <c r="S1987" s="8">
        <f t="shared" ref="S1987:S2050" si="190">J1987/60/60/24+DATE(1970,1,1)</f>
        <v>42555.698738425926</v>
      </c>
      <c r="T1987" s="8">
        <f t="shared" ref="T1987:T2050" si="191">I1987/60/60/24+DATE(1970,1,1)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ROUND(E2051/D2051*100,0)</f>
        <v>120</v>
      </c>
      <c r="P2051">
        <f t="shared" ref="P2051:P2114" si="193">IF(L2051=0,0,ROUND(E2051/L2051,2))</f>
        <v>80.989999999999995</v>
      </c>
      <c r="Q2051" t="str">
        <f t="shared" ref="Q2051:Q2114" si="194">LEFT(N2051,SEARCH("/",N2051,1)-1)</f>
        <v>technology</v>
      </c>
      <c r="R2051" t="str">
        <f t="shared" ref="R2051:R2114" si="195">MID(N2051,SEARCH("/",N2051,1)+1,LEN(N2051)-LEN(Q2051)-1)</f>
        <v>hardware</v>
      </c>
      <c r="S2051" s="8">
        <f t="shared" ref="S2051:S2114" si="196">J2051/60/60/24+DATE(1970,1,1)</f>
        <v>41575.527349537035</v>
      </c>
      <c r="T2051" s="8">
        <f t="shared" ref="T2051:T2114" si="197">I2051/60/60/24+DATE(1970,1,1)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ROUND(E2115/D2115*100,0)</f>
        <v>105</v>
      </c>
      <c r="P2115">
        <f t="shared" ref="P2115:P2178" si="199">IF(L2115=0,0,ROUND(E2115/L2115,2))</f>
        <v>68.599999999999994</v>
      </c>
      <c r="Q2115" t="str">
        <f t="shared" ref="Q2115:Q2178" si="200">LEFT(N2115,SEARCH("/",N2115,1)-1)</f>
        <v>music</v>
      </c>
      <c r="R2115" t="str">
        <f t="shared" ref="R2115:R2178" si="201">MID(N2115,SEARCH("/",N2115,1)+1,LEN(N2115)-LEN(Q2115)-1)</f>
        <v>indie rock</v>
      </c>
      <c r="S2115" s="8">
        <f t="shared" ref="S2115:S2178" si="202">J2115/60/60/24+DATE(1970,1,1)</f>
        <v>41870.86546296296</v>
      </c>
      <c r="T2115" s="8">
        <f t="shared" ref="T2115:T2178" si="203">I2115/60/60/24+DATE(1970,1,1)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ROUND(E2179/D2179*100,0)</f>
        <v>100</v>
      </c>
      <c r="P2179">
        <f t="shared" ref="P2179:P2242" si="205">IF(L2179=0,0,ROUND(E2179/L2179,2))</f>
        <v>65.87</v>
      </c>
      <c r="Q2179" t="str">
        <f t="shared" ref="Q2179:Q2242" si="206">LEFT(N2179,SEARCH("/",N2179,1)-1)</f>
        <v>music</v>
      </c>
      <c r="R2179" t="str">
        <f t="shared" ref="R2179:R2242" si="207">MID(N2179,SEARCH("/",N2179,1)+1,LEN(N2179)-LEN(Q2179)-1)</f>
        <v>rock</v>
      </c>
      <c r="S2179" s="8">
        <f t="shared" ref="S2179:S2242" si="208">J2179/60/60/24+DATE(1970,1,1)</f>
        <v>42502.250775462962</v>
      </c>
      <c r="T2179" s="8">
        <f t="shared" ref="T2179:T2242" si="209">I2179/60/60/24+DATE(1970,1,1)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ROUND(E2243/D2243*100,0)</f>
        <v>806</v>
      </c>
      <c r="P2243">
        <f t="shared" ref="P2243:P2306" si="211">IF(L2243=0,0,ROUND(E2243/L2243,2))</f>
        <v>49.47</v>
      </c>
      <c r="Q2243" t="str">
        <f t="shared" ref="Q2243:Q2306" si="212">LEFT(N2243,SEARCH("/",N2243,1)-1)</f>
        <v>games</v>
      </c>
      <c r="R2243" t="str">
        <f t="shared" ref="R2243:R2306" si="213">MID(N2243,SEARCH("/",N2243,1)+1,LEN(N2243)-LEN(Q2243)-1)</f>
        <v>tabletop games</v>
      </c>
      <c r="S2243" s="8">
        <f t="shared" ref="S2243:S2306" si="214">J2243/60/60/24+DATE(1970,1,1)</f>
        <v>42766.827546296292</v>
      </c>
      <c r="T2243" s="8">
        <f t="shared" ref="T2243:T2306" si="215">I2243/60/60/24+DATE(1970,1,1)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ROUND(E2307/D2307*100,0)</f>
        <v>101</v>
      </c>
      <c r="P2307">
        <f t="shared" ref="P2307:P2370" si="217">IF(L2307=0,0,ROUND(E2307/L2307,2))</f>
        <v>109.11</v>
      </c>
      <c r="Q2307" t="str">
        <f t="shared" ref="Q2307:Q2370" si="218">LEFT(N2307,SEARCH("/",N2307,1)-1)</f>
        <v>music</v>
      </c>
      <c r="R2307" t="str">
        <f t="shared" ref="R2307:R2370" si="219">MID(N2307,SEARCH("/",N2307,1)+1,LEN(N2307)-LEN(Q2307)-1)</f>
        <v>indie rock</v>
      </c>
      <c r="S2307" s="8">
        <f t="shared" ref="S2307:S2370" si="220">J2307/60/60/24+DATE(1970,1,1)</f>
        <v>41834.695277777777</v>
      </c>
      <c r="T2307" s="8">
        <f t="shared" ref="T2307:T2370" si="221">I2307/60/60/24+DATE(1970,1,1)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ROUND(E2371/D2371*100,0)</f>
        <v>0</v>
      </c>
      <c r="P2371">
        <f t="shared" ref="P2371:P2434" si="223">IF(L2371=0,0,ROUND(E2371/L2371,2))</f>
        <v>0</v>
      </c>
      <c r="Q2371" t="str">
        <f t="shared" ref="Q2371:Q2434" si="224">LEFT(N2371,SEARCH("/",N2371,1)-1)</f>
        <v>technology</v>
      </c>
      <c r="R2371" t="str">
        <f t="shared" ref="R2371:R2434" si="225">MID(N2371,SEARCH("/",N2371,1)+1,LEN(N2371)-LEN(Q2371)-1)</f>
        <v>web</v>
      </c>
      <c r="S2371" s="8">
        <f t="shared" ref="S2371:S2434" si="226">J2371/60/60/24+DATE(1970,1,1)</f>
        <v>42380.812627314815</v>
      </c>
      <c r="T2371" s="8">
        <f t="shared" ref="T2371:T2434" si="227">I2371/60/60/24+DATE(1970,1,1)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ROUND(E2435/D2435*100,0)</f>
        <v>0</v>
      </c>
      <c r="P2435">
        <f t="shared" ref="P2435:P2498" si="229">IF(L2435=0,0,ROUND(E2435/L2435,2))</f>
        <v>0</v>
      </c>
      <c r="Q2435" t="str">
        <f t="shared" ref="Q2435:Q2498" si="230">LEFT(N2435,SEARCH("/",N2435,1)-1)</f>
        <v>food</v>
      </c>
      <c r="R2435" t="str">
        <f t="shared" ref="R2435:R2498" si="231">MID(N2435,SEARCH("/",N2435,1)+1,LEN(N2435)-LEN(Q2435)-1)</f>
        <v>food trucks</v>
      </c>
      <c r="S2435" s="8">
        <f t="shared" ref="S2435:S2498" si="232">J2435/60/60/24+DATE(1970,1,1)</f>
        <v>42397.89980324074</v>
      </c>
      <c r="T2435" s="8">
        <f t="shared" ref="T2435:T2498" si="233">I2435/60/60/24+DATE(1970,1,1)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ROUND(E2499/D2499*100,0)</f>
        <v>113</v>
      </c>
      <c r="P2499">
        <f t="shared" ref="P2499:P2562" si="235">IF(L2499=0,0,ROUND(E2499/L2499,2))</f>
        <v>80.55</v>
      </c>
      <c r="Q2499" t="str">
        <f t="shared" ref="Q2499:Q2562" si="236">LEFT(N2499,SEARCH("/",N2499,1)-1)</f>
        <v>music</v>
      </c>
      <c r="R2499" t="str">
        <f t="shared" ref="R2499:R2562" si="237">MID(N2499,SEARCH("/",N2499,1)+1,LEN(N2499)-LEN(Q2499)-1)</f>
        <v>indie rock</v>
      </c>
      <c r="S2499" s="8">
        <f t="shared" ref="S2499:S2562" si="238">J2499/60/60/24+DATE(1970,1,1)</f>
        <v>40730.878912037035</v>
      </c>
      <c r="T2499" s="8">
        <f t="shared" ref="T2499:T2562" si="239">I2499/60/60/24+DATE(1970,1,1)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ROUND(E2563/D2563*100,0)</f>
        <v>0</v>
      </c>
      <c r="P2563">
        <f t="shared" ref="P2563:P2626" si="241">IF(L2563=0,0,ROUND(E2563/L2563,2))</f>
        <v>0</v>
      </c>
      <c r="Q2563" t="str">
        <f t="shared" ref="Q2563:Q2626" si="242">LEFT(N2563,SEARCH("/",N2563,1)-1)</f>
        <v>food</v>
      </c>
      <c r="R2563" t="str">
        <f t="shared" ref="R2563:R2626" si="243">MID(N2563,SEARCH("/",N2563,1)+1,LEN(N2563)-LEN(Q2563)-1)</f>
        <v>food trucks</v>
      </c>
      <c r="S2563" s="8">
        <f t="shared" ref="S2563:S2626" si="244">J2563/60/60/24+DATE(1970,1,1)</f>
        <v>42260.528807870374</v>
      </c>
      <c r="T2563" s="8">
        <f t="shared" ref="T2563:T2626" si="245">I2563/60/60/24+DATE(1970,1,1)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ROUND(E2627/D2627*100,0)</f>
        <v>956</v>
      </c>
      <c r="P2627">
        <f t="shared" ref="P2627:P2690" si="247">IF(L2627=0,0,ROUND(E2627/L2627,2))</f>
        <v>27.58</v>
      </c>
      <c r="Q2627" t="str">
        <f t="shared" ref="Q2627:Q2690" si="248">LEFT(N2627,SEARCH("/",N2627,1)-1)</f>
        <v>technology</v>
      </c>
      <c r="R2627" t="str">
        <f t="shared" ref="R2627:R2690" si="249">MID(N2627,SEARCH("/",N2627,1)+1,LEN(N2627)-LEN(Q2627)-1)</f>
        <v>space exploration</v>
      </c>
      <c r="S2627" s="8">
        <f t="shared" ref="S2627:S2690" si="250">J2627/60/60/24+DATE(1970,1,1)</f>
        <v>42658.810277777782</v>
      </c>
      <c r="T2627" s="8">
        <f t="shared" ref="T2627:T2690" si="251">I2627/60/60/24+DATE(1970,1,1)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ROUND(E2691/D2691*100,0)</f>
        <v>0</v>
      </c>
      <c r="P2691">
        <f t="shared" ref="P2691:P2754" si="253">IF(L2691=0,0,ROUND(E2691/L2691,2))</f>
        <v>1</v>
      </c>
      <c r="Q2691" t="str">
        <f t="shared" ref="Q2691:Q2754" si="254">LEFT(N2691,SEARCH("/",N2691,1)-1)</f>
        <v>food</v>
      </c>
      <c r="R2691" t="str">
        <f t="shared" ref="R2691:R2754" si="255">MID(N2691,SEARCH("/",N2691,1)+1,LEN(N2691)-LEN(Q2691)-1)</f>
        <v>food trucks</v>
      </c>
      <c r="S2691" s="8">
        <f t="shared" ref="S2691:S2754" si="256">J2691/60/60/24+DATE(1970,1,1)</f>
        <v>42551.961689814809</v>
      </c>
      <c r="T2691" s="8">
        <f t="shared" ref="T2691:T2754" si="257">I2691/60/60/24+DATE(1970,1,1)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ROUND(E2755/D2755*100,0)</f>
        <v>19</v>
      </c>
      <c r="P2755">
        <f t="shared" ref="P2755:P2818" si="259">IF(L2755=0,0,ROUND(E2755/L2755,2))</f>
        <v>47.5</v>
      </c>
      <c r="Q2755" t="str">
        <f t="shared" ref="Q2755:Q2818" si="260">LEFT(N2755,SEARCH("/",N2755,1)-1)</f>
        <v>publishing</v>
      </c>
      <c r="R2755" t="str">
        <f t="shared" ref="R2755:R2818" si="261">MID(N2755,SEARCH("/",N2755,1)+1,LEN(N2755)-LEN(Q2755)-1)</f>
        <v>children's books</v>
      </c>
      <c r="S2755" s="8">
        <f t="shared" ref="S2755:S2818" si="262">J2755/60/60/24+DATE(1970,1,1)</f>
        <v>41117.900729166664</v>
      </c>
      <c r="T2755" s="8">
        <f t="shared" ref="T2755:T2818" si="263">I2755/60/60/24+DATE(1970,1,1)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ROUND(E2819/D2819*100,0)</f>
        <v>130</v>
      </c>
      <c r="P2819">
        <f t="shared" ref="P2819:P2882" si="265">IF(L2819=0,0,ROUND(E2819/L2819,2))</f>
        <v>23.64</v>
      </c>
      <c r="Q2819" t="str">
        <f t="shared" ref="Q2819:Q2882" si="266">LEFT(N2819,SEARCH("/",N2819,1)-1)</f>
        <v>theater</v>
      </c>
      <c r="R2819" t="str">
        <f t="shared" ref="R2819:R2882" si="267">MID(N2819,SEARCH("/",N2819,1)+1,LEN(N2819)-LEN(Q2819)-1)</f>
        <v>plays</v>
      </c>
      <c r="S2819" s="8">
        <f t="shared" ref="S2819:S2882" si="268">J2819/60/60/24+DATE(1970,1,1)</f>
        <v>42023.634976851856</v>
      </c>
      <c r="T2819" s="8">
        <f t="shared" ref="T2819:T2882" si="269">I2819/60/60/24+DATE(1970,1,1)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ROUND(E2883/D2883*100,0)</f>
        <v>0</v>
      </c>
      <c r="P2883">
        <f t="shared" ref="P2883:P2946" si="271">IF(L2883=0,0,ROUND(E2883/L2883,2))</f>
        <v>0</v>
      </c>
      <c r="Q2883" t="str">
        <f t="shared" ref="Q2883:Q2946" si="272">LEFT(N2883,SEARCH("/",N2883,1)-1)</f>
        <v>theater</v>
      </c>
      <c r="R2883" t="str">
        <f t="shared" ref="R2883:R2946" si="273">MID(N2883,SEARCH("/",N2883,1)+1,LEN(N2883)-LEN(Q2883)-1)</f>
        <v>plays</v>
      </c>
      <c r="S2883" s="8">
        <f t="shared" ref="S2883:S2946" si="274">J2883/60/60/24+DATE(1970,1,1)</f>
        <v>41916.597638888888</v>
      </c>
      <c r="T2883" s="8">
        <f t="shared" ref="T2883:T2946" si="275">I2883/60/60/24+DATE(1970,1,1)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ROUND(E2947/D2947*100,0)</f>
        <v>0</v>
      </c>
      <c r="P2947">
        <f t="shared" ref="P2947:P3010" si="277">IF(L2947=0,0,ROUND(E2947/L2947,2))</f>
        <v>0</v>
      </c>
      <c r="Q2947" t="str">
        <f t="shared" ref="Q2947:Q3010" si="278">LEFT(N2947,SEARCH("/",N2947,1)-1)</f>
        <v>theater</v>
      </c>
      <c r="R2947" t="str">
        <f t="shared" ref="R2947:R3010" si="279">MID(N2947,SEARCH("/",N2947,1)+1,LEN(N2947)-LEN(Q2947)-1)</f>
        <v>spaces</v>
      </c>
      <c r="S2947" s="8">
        <f t="shared" ref="S2947:S3010" si="280">J2947/60/60/24+DATE(1970,1,1)</f>
        <v>42118.139583333337</v>
      </c>
      <c r="T2947" s="8">
        <f t="shared" ref="T2947:T3010" si="281">I2947/60/60/24+DATE(1970,1,1)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ROUND(E3011/D3011*100,0)</f>
        <v>120</v>
      </c>
      <c r="P3011">
        <f t="shared" ref="P3011:P3074" si="283">IF(L3011=0,0,ROUND(E3011/L3011,2))</f>
        <v>233.9</v>
      </c>
      <c r="Q3011" t="str">
        <f t="shared" ref="Q3011:Q3074" si="284">LEFT(N3011,SEARCH("/",N3011,1)-1)</f>
        <v>theater</v>
      </c>
      <c r="R3011" t="str">
        <f t="shared" ref="R3011:R3074" si="285">MID(N3011,SEARCH("/",N3011,1)+1,LEN(N3011)-LEN(Q3011)-1)</f>
        <v>spaces</v>
      </c>
      <c r="S3011" s="8">
        <f t="shared" ref="S3011:S3074" si="286">J3011/60/60/24+DATE(1970,1,1)</f>
        <v>41939.569907407407</v>
      </c>
      <c r="T3011" s="8">
        <f t="shared" ref="T3011:T3074" si="287">I3011/60/60/24+DATE(1970,1,1)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ROUND(E3075/D3075*100,0)</f>
        <v>0</v>
      </c>
      <c r="P3075">
        <f t="shared" ref="P3075:P3138" si="289">IF(L3075=0,0,ROUND(E3075/L3075,2))</f>
        <v>92.14</v>
      </c>
      <c r="Q3075" t="str">
        <f t="shared" ref="Q3075:Q3138" si="290">LEFT(N3075,SEARCH("/",N3075,1)-1)</f>
        <v>theater</v>
      </c>
      <c r="R3075" t="str">
        <f t="shared" ref="R3075:R3138" si="291">MID(N3075,SEARCH("/",N3075,1)+1,LEN(N3075)-LEN(Q3075)-1)</f>
        <v>spaces</v>
      </c>
      <c r="S3075" s="8">
        <f t="shared" ref="S3075:S3138" si="292">J3075/60/60/24+DATE(1970,1,1)</f>
        <v>42111.684027777781</v>
      </c>
      <c r="T3075" s="8">
        <f t="shared" ref="T3075:T3138" si="293">I3075/60/60/24+DATE(1970,1,1)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ROUND(E3139/D3139*100,0)</f>
        <v>3</v>
      </c>
      <c r="P3139">
        <f t="shared" ref="P3139:P3202" si="295">IF(L3139=0,0,ROUND(E3139/L3139,2))</f>
        <v>50</v>
      </c>
      <c r="Q3139" t="str">
        <f t="shared" ref="Q3139:Q3202" si="296">LEFT(N3139,SEARCH("/",N3139,1)-1)</f>
        <v>theater</v>
      </c>
      <c r="R3139" t="str">
        <f t="shared" ref="R3139:R3202" si="297">MID(N3139,SEARCH("/",N3139,1)+1,LEN(N3139)-LEN(Q3139)-1)</f>
        <v>plays</v>
      </c>
      <c r="S3139" s="8">
        <f t="shared" ref="S3139:S3202" si="298">J3139/60/60/24+DATE(1970,1,1)</f>
        <v>42807.885057870371</v>
      </c>
      <c r="T3139" s="8">
        <f t="shared" ref="T3139:T3202" si="299">I3139/60/60/24+DATE(1970,1,1)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ROUND(E3203/D3203*100,0)</f>
        <v>1</v>
      </c>
      <c r="P3203">
        <f t="shared" ref="P3203:P3266" si="301">IF(L3203=0,0,ROUND(E3203/L3203,2))</f>
        <v>12.5</v>
      </c>
      <c r="Q3203" t="str">
        <f t="shared" ref="Q3203:Q3266" si="302">LEFT(N3203,SEARCH("/",N3203,1)-1)</f>
        <v>theater</v>
      </c>
      <c r="R3203" t="str">
        <f t="shared" ref="R3203:R3266" si="303">MID(N3203,SEARCH("/",N3203,1)+1,LEN(N3203)-LEN(Q3203)-1)</f>
        <v>musical</v>
      </c>
      <c r="S3203" s="8">
        <f t="shared" ref="S3203:S3266" si="304">J3203/60/60/24+DATE(1970,1,1)</f>
        <v>41861.767094907409</v>
      </c>
      <c r="T3203" s="8">
        <f t="shared" ref="T3203:T3266" si="305">I3203/60/60/24+DATE(1970,1,1)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ROUND(E3267/D3267*100,0)</f>
        <v>164</v>
      </c>
      <c r="P3267">
        <f t="shared" ref="P3267:P3330" si="307">IF(L3267=0,0,ROUND(E3267/L3267,2))</f>
        <v>70.290000000000006</v>
      </c>
      <c r="Q3267" t="str">
        <f t="shared" ref="Q3267:Q3330" si="308">LEFT(N3267,SEARCH("/",N3267,1)-1)</f>
        <v>theater</v>
      </c>
      <c r="R3267" t="str">
        <f t="shared" ref="R3267:R3330" si="309">MID(N3267,SEARCH("/",N3267,1)+1,LEN(N3267)-LEN(Q3267)-1)</f>
        <v>plays</v>
      </c>
      <c r="S3267" s="8">
        <f t="shared" ref="S3267:S3330" si="310">J3267/60/60/24+DATE(1970,1,1)</f>
        <v>42311.711979166663</v>
      </c>
      <c r="T3267" s="8">
        <f t="shared" ref="T3267:T3330" si="311">I3267/60/60/24+DATE(1970,1,1)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ROUND(E3331/D3331*100,0)</f>
        <v>117</v>
      </c>
      <c r="P3331">
        <f t="shared" ref="P3331:P3394" si="313">IF(L3331=0,0,ROUND(E3331/L3331,2))</f>
        <v>44.92</v>
      </c>
      <c r="Q3331" t="str">
        <f t="shared" ref="Q3331:Q3394" si="314">LEFT(N3331,SEARCH("/",N3331,1)-1)</f>
        <v>theater</v>
      </c>
      <c r="R3331" t="str">
        <f t="shared" ref="R3331:R3394" si="315">MID(N3331,SEARCH("/",N3331,1)+1,LEN(N3331)-LEN(Q3331)-1)</f>
        <v>plays</v>
      </c>
      <c r="S3331" s="8">
        <f t="shared" ref="S3331:S3394" si="316">J3331/60/60/24+DATE(1970,1,1)</f>
        <v>41837.323009259257</v>
      </c>
      <c r="T3331" s="8">
        <f t="shared" ref="T3331:T3394" si="317">I3331/60/60/24+DATE(1970,1,1)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ROUND(E3395/D3395*100,0)</f>
        <v>106</v>
      </c>
      <c r="P3395">
        <f t="shared" ref="P3395:P3458" si="319">IF(L3395=0,0,ROUND(E3395/L3395,2))</f>
        <v>36.07</v>
      </c>
      <c r="Q3395" t="str">
        <f t="shared" ref="Q3395:Q3458" si="320">LEFT(N3395,SEARCH("/",N3395,1)-1)</f>
        <v>theater</v>
      </c>
      <c r="R3395" t="str">
        <f t="shared" ref="R3395:R3458" si="321">MID(N3395,SEARCH("/",N3395,1)+1,LEN(N3395)-LEN(Q3395)-1)</f>
        <v>plays</v>
      </c>
      <c r="S3395" s="8">
        <f t="shared" ref="S3395:S3458" si="322">J3395/60/60/24+DATE(1970,1,1)</f>
        <v>41923.921643518523</v>
      </c>
      <c r="T3395" s="8">
        <f t="shared" ref="T3395:T3458" si="323">I3395/60/60/24+DATE(1970,1,1)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ROUND(E3459/D3459*100,0)</f>
        <v>140</v>
      </c>
      <c r="P3459">
        <f t="shared" ref="P3459:P3522" si="325">IF(L3459=0,0,ROUND(E3459/L3459,2))</f>
        <v>50.98</v>
      </c>
      <c r="Q3459" t="str">
        <f t="shared" ref="Q3459:Q3522" si="326">LEFT(N3459,SEARCH("/",N3459,1)-1)</f>
        <v>theater</v>
      </c>
      <c r="R3459" t="str">
        <f t="shared" ref="R3459:R3522" si="327">MID(N3459,SEARCH("/",N3459,1)+1,LEN(N3459)-LEN(Q3459)-1)</f>
        <v>plays</v>
      </c>
      <c r="S3459" s="8">
        <f t="shared" ref="S3459:S3522" si="328">J3459/60/60/24+DATE(1970,1,1)</f>
        <v>42016.706678240742</v>
      </c>
      <c r="T3459" s="8">
        <f t="shared" ref="T3459:T3522" si="329">I3459/60/60/24+DATE(1970,1,1)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ROUND(E3523/D3523*100,0)</f>
        <v>169</v>
      </c>
      <c r="P3523">
        <f t="shared" ref="P3523:P3586" si="331">IF(L3523=0,0,ROUND(E3523/L3523,2))</f>
        <v>45.62</v>
      </c>
      <c r="Q3523" t="str">
        <f t="shared" ref="Q3523:Q3586" si="332">LEFT(N3523,SEARCH("/",N3523,1)-1)</f>
        <v>theater</v>
      </c>
      <c r="R3523" t="str">
        <f t="shared" ref="R3523:R3586" si="333">MID(N3523,SEARCH("/",N3523,1)+1,LEN(N3523)-LEN(Q3523)-1)</f>
        <v>plays</v>
      </c>
      <c r="S3523" s="8">
        <f t="shared" ref="S3523:S3586" si="334">J3523/60/60/24+DATE(1970,1,1)</f>
        <v>41881.361342592594</v>
      </c>
      <c r="T3523" s="8">
        <f t="shared" ref="T3523:T3586" si="335">I3523/60/60/24+DATE(1970,1,1)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ROUND(E3587/D3587*100,0)</f>
        <v>119</v>
      </c>
      <c r="P3587">
        <f t="shared" ref="P3587:P3650" si="337">IF(L3587=0,0,ROUND(E3587/L3587,2))</f>
        <v>176.09</v>
      </c>
      <c r="Q3587" t="str">
        <f t="shared" ref="Q3587:Q3650" si="338">LEFT(N3587,SEARCH("/",N3587,1)-1)</f>
        <v>theater</v>
      </c>
      <c r="R3587" t="str">
        <f t="shared" ref="R3587:R3650" si="339">MID(N3587,SEARCH("/",N3587,1)+1,LEN(N3587)-LEN(Q3587)-1)</f>
        <v>plays</v>
      </c>
      <c r="S3587" s="8">
        <f t="shared" ref="S3587:S3650" si="340">J3587/60/60/24+DATE(1970,1,1)</f>
        <v>41964.716319444444</v>
      </c>
      <c r="T3587" s="8">
        <f t="shared" ref="T3587:T3650" si="341">I3587/60/60/24+DATE(1970,1,1)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ROUND(E3651/D3651*100,0)</f>
        <v>104</v>
      </c>
      <c r="P3651">
        <f t="shared" ref="P3651:P3714" si="343">IF(L3651=0,0,ROUND(E3651/L3651,2))</f>
        <v>97.5</v>
      </c>
      <c r="Q3651" t="str">
        <f t="shared" ref="Q3651:Q3714" si="344">LEFT(N3651,SEARCH("/",N3651,1)-1)</f>
        <v>theater</v>
      </c>
      <c r="R3651" t="str">
        <f t="shared" ref="R3651:R3714" si="345">MID(N3651,SEARCH("/",N3651,1)+1,LEN(N3651)-LEN(Q3651)-1)</f>
        <v>plays</v>
      </c>
      <c r="S3651" s="8">
        <f t="shared" ref="S3651:S3714" si="346">J3651/60/60/24+DATE(1970,1,1)</f>
        <v>41780.712893518517</v>
      </c>
      <c r="T3651" s="8">
        <f t="shared" ref="T3651:T3714" si="347">I3651/60/60/24+DATE(1970,1,1)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ROUND(E3715/D3715*100,0)</f>
        <v>102</v>
      </c>
      <c r="P3715">
        <f t="shared" ref="P3715:P3778" si="349">IF(L3715=0,0,ROUND(E3715/L3715,2))</f>
        <v>106.84</v>
      </c>
      <c r="Q3715" t="str">
        <f t="shared" ref="Q3715:Q3778" si="350">LEFT(N3715,SEARCH("/",N3715,1)-1)</f>
        <v>theater</v>
      </c>
      <c r="R3715" t="str">
        <f t="shared" ref="R3715:R3778" si="351">MID(N3715,SEARCH("/",N3715,1)+1,LEN(N3715)-LEN(Q3715)-1)</f>
        <v>plays</v>
      </c>
      <c r="S3715" s="8">
        <f t="shared" ref="S3715:S3778" si="352">J3715/60/60/24+DATE(1970,1,1)</f>
        <v>42505.738032407404</v>
      </c>
      <c r="T3715" s="8">
        <f t="shared" ref="T3715:T3778" si="353">I3715/60/60/24+DATE(1970,1,1)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ROUND(E3779/D3779*100,0)</f>
        <v>143</v>
      </c>
      <c r="P3779">
        <f t="shared" ref="P3779:P3842" si="355">IF(L3779=0,0,ROUND(E3779/L3779,2))</f>
        <v>48.54</v>
      </c>
      <c r="Q3779" t="str">
        <f t="shared" ref="Q3779:Q3842" si="356">LEFT(N3779,SEARCH("/",N3779,1)-1)</f>
        <v>theater</v>
      </c>
      <c r="R3779" t="str">
        <f t="shared" ref="R3779:R3842" si="357">MID(N3779,SEARCH("/",N3779,1)+1,LEN(N3779)-LEN(Q3779)-1)</f>
        <v>musical</v>
      </c>
      <c r="S3779" s="8">
        <f t="shared" ref="S3779:S3842" si="358">J3779/60/60/24+DATE(1970,1,1)</f>
        <v>41887.111354166671</v>
      </c>
      <c r="T3779" s="8">
        <f t="shared" ref="T3779:T3842" si="359">I3779/60/60/24+DATE(1970,1,1)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ROUND(E3843/D3843*100,0)</f>
        <v>9</v>
      </c>
      <c r="P3843">
        <f t="shared" ref="P3843:P3906" si="361">IF(L3843=0,0,ROUND(E3843/L3843,2))</f>
        <v>25.65</v>
      </c>
      <c r="Q3843" t="str">
        <f t="shared" ref="Q3843:Q3906" si="362">LEFT(N3843,SEARCH("/",N3843,1)-1)</f>
        <v>theater</v>
      </c>
      <c r="R3843" t="str">
        <f t="shared" ref="R3843:R3906" si="363">MID(N3843,SEARCH("/",N3843,1)+1,LEN(N3843)-LEN(Q3843)-1)</f>
        <v>plays</v>
      </c>
      <c r="S3843" s="8">
        <f t="shared" ref="S3843:S3906" si="364">J3843/60/60/24+DATE(1970,1,1)</f>
        <v>41780.785729166666</v>
      </c>
      <c r="T3843" s="8">
        <f t="shared" ref="T3843:T3906" si="365">I3843/60/60/24+DATE(1970,1,1)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ROUND(E3907/D3907*100,0)</f>
        <v>12</v>
      </c>
      <c r="P3907">
        <f t="shared" ref="P3907:P3970" si="367">IF(L3907=0,0,ROUND(E3907/L3907,2))</f>
        <v>24.71</v>
      </c>
      <c r="Q3907" t="str">
        <f t="shared" ref="Q3907:Q3970" si="368">LEFT(N3907,SEARCH("/",N3907,1)-1)</f>
        <v>theater</v>
      </c>
      <c r="R3907" t="str">
        <f t="shared" ref="R3907:R3970" si="369">MID(N3907,SEARCH("/",N3907,1)+1,LEN(N3907)-LEN(Q3907)-1)</f>
        <v>plays</v>
      </c>
      <c r="S3907" s="8">
        <f t="shared" ref="S3907:S3970" si="370">J3907/60/60/24+DATE(1970,1,1)</f>
        <v>42124.623877314814</v>
      </c>
      <c r="T3907" s="8">
        <f t="shared" ref="T3907:T3970" si="371">I3907/60/60/24+DATE(1970,1,1)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ROUND(E3971/D3971*100,0)</f>
        <v>7</v>
      </c>
      <c r="P3971">
        <f t="shared" ref="P3971:P4034" si="373">IF(L3971=0,0,ROUND(E3971/L3971,2))</f>
        <v>35.17</v>
      </c>
      <c r="Q3971" t="str">
        <f t="shared" ref="Q3971:Q4034" si="374">LEFT(N3971,SEARCH("/",N3971,1)-1)</f>
        <v>theater</v>
      </c>
      <c r="R3971" t="str">
        <f t="shared" ref="R3971:R4034" si="375">MID(N3971,SEARCH("/",N3971,1)+1,LEN(N3971)-LEN(Q3971)-1)</f>
        <v>plays</v>
      </c>
      <c r="S3971" s="8">
        <f t="shared" ref="S3971:S4034" si="376">J3971/60/60/24+DATE(1970,1,1)</f>
        <v>42601.854699074072</v>
      </c>
      <c r="T3971" s="8">
        <f t="shared" ref="T3971:T4034" si="377">I3971/60/60/24+DATE(1970,1,1)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ROUND(E4035/D4035*100,0)</f>
        <v>26</v>
      </c>
      <c r="P4035">
        <f t="shared" ref="P4035:P4098" si="379">IF(L4035=0,0,ROUND(E4035/L4035,2))</f>
        <v>65.34</v>
      </c>
      <c r="Q4035" t="str">
        <f t="shared" ref="Q4035:Q4098" si="380">LEFT(N4035,SEARCH("/",N4035,1)-1)</f>
        <v>theater</v>
      </c>
      <c r="R4035" t="str">
        <f t="shared" ref="R4035:R4098" si="381">MID(N4035,SEARCH("/",N4035,1)+1,LEN(N4035)-LEN(Q4035)-1)</f>
        <v>plays</v>
      </c>
      <c r="S4035" s="8">
        <f t="shared" ref="S4035:S4098" si="382">J4035/60/60/24+DATE(1970,1,1)</f>
        <v>42614.268796296295</v>
      </c>
      <c r="T4035" s="8">
        <f t="shared" ref="T4035:T4098" si="383">I4035/60/60/24+DATE(1970,1,1)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ROUND(E4099/D4099*100,0)</f>
        <v>0</v>
      </c>
      <c r="P4099">
        <f t="shared" ref="P4099:P4115" si="385">IF(L4099=0,0,ROUND(E4099/L4099,2))</f>
        <v>0</v>
      </c>
      <c r="Q4099" t="str">
        <f t="shared" ref="Q4099:Q4115" si="386">LEFT(N4099,SEARCH("/",N4099,1)-1)</f>
        <v>theater</v>
      </c>
      <c r="R4099" t="str">
        <f t="shared" ref="R4099:R4115" si="387">MID(N4099,SEARCH("/",N4099,1)+1,LEN(N4099)-LEN(Q4099)-1)</f>
        <v>plays</v>
      </c>
      <c r="S4099" s="8">
        <f t="shared" ref="S4099:S4115" si="388">J4099/60/60/24+DATE(1970,1,1)</f>
        <v>42344.824502314819</v>
      </c>
      <c r="T4099" s="8">
        <f t="shared" ref="T4099:T4115" si="389">I4099/60/60/24+DATE(1970,1,1)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14"/>
  <sheetViews>
    <sheetView topLeftCell="D1" workbookViewId="0">
      <selection activeCell="R13" sqref="R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8323</v>
      </c>
    </row>
    <row r="3" spans="1:6" x14ac:dyDescent="0.35">
      <c r="A3" s="5" t="s">
        <v>8321</v>
      </c>
      <c r="B3" s="5" t="s">
        <v>8322</v>
      </c>
    </row>
    <row r="4" spans="1:6" x14ac:dyDescent="0.3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5"/>
  <sheetViews>
    <sheetView topLeftCell="F1" workbookViewId="0">
      <selection activeCell="J24" sqref="J24"/>
    </sheetView>
  </sheetViews>
  <sheetFormatPr defaultRowHeight="14.5" x14ac:dyDescent="0.35"/>
  <cols>
    <col min="1" max="1" width="14.269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8323</v>
      </c>
    </row>
    <row r="2" spans="1:6" x14ac:dyDescent="0.35">
      <c r="A2" s="5" t="s">
        <v>8308</v>
      </c>
      <c r="B2" t="s">
        <v>8315</v>
      </c>
    </row>
    <row r="4" spans="1:6" x14ac:dyDescent="0.35">
      <c r="A4" s="5" t="s">
        <v>8321</v>
      </c>
      <c r="B4" s="5" t="s">
        <v>8322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6" t="s">
        <v>8324</v>
      </c>
      <c r="B6" s="7"/>
      <c r="C6" s="7"/>
      <c r="D6" s="7"/>
      <c r="E6" s="7">
        <v>40</v>
      </c>
      <c r="F6" s="7">
        <v>40</v>
      </c>
    </row>
    <row r="7" spans="1:6" x14ac:dyDescent="0.35">
      <c r="A7" s="6" t="s">
        <v>8325</v>
      </c>
      <c r="B7" s="7"/>
      <c r="C7" s="7"/>
      <c r="D7" s="7"/>
      <c r="E7" s="7">
        <v>40</v>
      </c>
      <c r="F7" s="7">
        <v>40</v>
      </c>
    </row>
    <row r="8" spans="1:6" x14ac:dyDescent="0.35">
      <c r="A8" s="6" t="s">
        <v>8326</v>
      </c>
      <c r="B8" s="7"/>
      <c r="C8" s="7">
        <v>40</v>
      </c>
      <c r="D8" s="7">
        <v>20</v>
      </c>
      <c r="E8" s="7"/>
      <c r="F8" s="7">
        <v>60</v>
      </c>
    </row>
    <row r="9" spans="1:6" x14ac:dyDescent="0.35">
      <c r="A9" s="6" t="s">
        <v>8327</v>
      </c>
      <c r="B9" s="7"/>
      <c r="C9" s="7">
        <v>20</v>
      </c>
      <c r="D9" s="7"/>
      <c r="E9" s="7">
        <v>140</v>
      </c>
      <c r="F9" s="7">
        <v>160</v>
      </c>
    </row>
    <row r="10" spans="1:6" x14ac:dyDescent="0.35">
      <c r="A10" s="6" t="s">
        <v>8328</v>
      </c>
      <c r="B10" s="7"/>
      <c r="C10" s="7">
        <v>60</v>
      </c>
      <c r="D10" s="7"/>
      <c r="E10" s="7"/>
      <c r="F10" s="7">
        <v>60</v>
      </c>
    </row>
    <row r="11" spans="1:6" x14ac:dyDescent="0.35">
      <c r="A11" s="6" t="s">
        <v>8329</v>
      </c>
      <c r="B11" s="7"/>
      <c r="C11" s="7"/>
      <c r="D11" s="7"/>
      <c r="E11" s="7">
        <v>20</v>
      </c>
      <c r="F11" s="7">
        <v>20</v>
      </c>
    </row>
    <row r="12" spans="1:6" x14ac:dyDescent="0.35">
      <c r="A12" s="6" t="s">
        <v>8330</v>
      </c>
      <c r="B12" s="7"/>
      <c r="C12" s="7"/>
      <c r="D12" s="7"/>
      <c r="E12" s="7">
        <v>40</v>
      </c>
      <c r="F12" s="7">
        <v>40</v>
      </c>
    </row>
    <row r="13" spans="1:6" x14ac:dyDescent="0.35">
      <c r="A13" s="6" t="s">
        <v>8331</v>
      </c>
      <c r="B13" s="7"/>
      <c r="C13" s="7"/>
      <c r="D13" s="7"/>
      <c r="E13" s="7">
        <v>260</v>
      </c>
      <c r="F13" s="7">
        <v>260</v>
      </c>
    </row>
    <row r="14" spans="1:6" x14ac:dyDescent="0.35">
      <c r="A14" s="6" t="s">
        <v>8332</v>
      </c>
      <c r="B14" s="7">
        <v>20</v>
      </c>
      <c r="C14" s="7"/>
      <c r="D14" s="7"/>
      <c r="E14" s="7"/>
      <c r="F14" s="7">
        <v>20</v>
      </c>
    </row>
    <row r="15" spans="1:6" x14ac:dyDescent="0.35">
      <c r="A15" s="6" t="s">
        <v>8320</v>
      </c>
      <c r="B15" s="7">
        <v>20</v>
      </c>
      <c r="C15" s="7">
        <v>120</v>
      </c>
      <c r="D15" s="7">
        <v>20</v>
      </c>
      <c r="E15" s="7">
        <v>540</v>
      </c>
      <c r="F15" s="7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18"/>
  <sheetViews>
    <sheetView topLeftCell="F1" workbookViewId="0">
      <selection activeCell="R14" sqref="R14"/>
    </sheetView>
  </sheetViews>
  <sheetFormatPr defaultRowHeight="14.5" x14ac:dyDescent="0.35"/>
  <cols>
    <col min="1" max="1" width="12.906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8347</v>
      </c>
      <c r="B1" t="s">
        <v>8323</v>
      </c>
    </row>
    <row r="2" spans="1:6" x14ac:dyDescent="0.35">
      <c r="A2" s="5" t="s">
        <v>8308</v>
      </c>
      <c r="B2" t="s">
        <v>8368</v>
      </c>
    </row>
    <row r="4" spans="1:6" x14ac:dyDescent="0.35">
      <c r="A4" s="5" t="s">
        <v>8321</v>
      </c>
      <c r="B4" s="5" t="s">
        <v>8322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8341</v>
      </c>
      <c r="B6" s="7">
        <v>27</v>
      </c>
      <c r="C6" s="7">
        <v>116</v>
      </c>
      <c r="D6" s="7"/>
      <c r="E6" s="7">
        <v>126</v>
      </c>
      <c r="F6" s="7">
        <v>269</v>
      </c>
    </row>
    <row r="7" spans="1:6" x14ac:dyDescent="0.35">
      <c r="A7" s="9" t="s">
        <v>8342</v>
      </c>
      <c r="B7" s="7">
        <v>24</v>
      </c>
      <c r="C7" s="7">
        <v>67</v>
      </c>
      <c r="D7" s="7">
        <v>10</v>
      </c>
      <c r="E7" s="7">
        <v>131</v>
      </c>
      <c r="F7" s="7">
        <v>232</v>
      </c>
    </row>
    <row r="8" spans="1:6" x14ac:dyDescent="0.35">
      <c r="A8" s="9" t="s">
        <v>8343</v>
      </c>
      <c r="B8" s="7">
        <v>25</v>
      </c>
      <c r="C8" s="7">
        <v>75</v>
      </c>
      <c r="D8" s="7">
        <v>16</v>
      </c>
      <c r="E8" s="7">
        <v>124</v>
      </c>
      <c r="F8" s="7">
        <v>240</v>
      </c>
    </row>
    <row r="9" spans="1:6" x14ac:dyDescent="0.35">
      <c r="A9" s="9" t="s">
        <v>8344</v>
      </c>
      <c r="B9" s="7">
        <v>25</v>
      </c>
      <c r="C9" s="7">
        <v>62</v>
      </c>
      <c r="D9" s="7"/>
      <c r="E9" s="7">
        <v>121</v>
      </c>
      <c r="F9" s="7">
        <v>208</v>
      </c>
    </row>
    <row r="10" spans="1:6" x14ac:dyDescent="0.35">
      <c r="A10" s="9" t="s">
        <v>8335</v>
      </c>
      <c r="B10" s="7">
        <v>23</v>
      </c>
      <c r="C10" s="7">
        <v>74</v>
      </c>
      <c r="D10" s="7"/>
      <c r="E10" s="7">
        <v>123</v>
      </c>
      <c r="F10" s="7">
        <v>220</v>
      </c>
    </row>
    <row r="11" spans="1:6" x14ac:dyDescent="0.35">
      <c r="A11" s="9" t="s">
        <v>8345</v>
      </c>
      <c r="B11" s="7">
        <v>23</v>
      </c>
      <c r="C11" s="7">
        <v>98</v>
      </c>
      <c r="D11" s="7"/>
      <c r="E11" s="7">
        <v>111</v>
      </c>
      <c r="F11" s="7">
        <v>232</v>
      </c>
    </row>
    <row r="12" spans="1:6" x14ac:dyDescent="0.35">
      <c r="A12" s="9" t="s">
        <v>8336</v>
      </c>
      <c r="B12" s="7">
        <v>42</v>
      </c>
      <c r="C12" s="7">
        <v>100</v>
      </c>
      <c r="D12" s="7"/>
      <c r="E12" s="7">
        <v>107</v>
      </c>
      <c r="F12" s="7">
        <v>249</v>
      </c>
    </row>
    <row r="13" spans="1:6" x14ac:dyDescent="0.35">
      <c r="A13" s="9" t="s">
        <v>8337</v>
      </c>
      <c r="B13" s="7">
        <v>29</v>
      </c>
      <c r="C13" s="7">
        <v>87</v>
      </c>
      <c r="D13" s="7"/>
      <c r="E13" s="7">
        <v>94</v>
      </c>
      <c r="F13" s="7">
        <v>210</v>
      </c>
    </row>
    <row r="14" spans="1:6" x14ac:dyDescent="0.35">
      <c r="A14" s="9" t="s">
        <v>8338</v>
      </c>
      <c r="B14" s="7">
        <v>20</v>
      </c>
      <c r="C14" s="7">
        <v>93</v>
      </c>
      <c r="D14" s="7"/>
      <c r="E14" s="7">
        <v>88</v>
      </c>
      <c r="F14" s="7">
        <v>201</v>
      </c>
    </row>
    <row r="15" spans="1:6" x14ac:dyDescent="0.35">
      <c r="A15" s="9" t="s">
        <v>8339</v>
      </c>
      <c r="B15" s="7">
        <v>20</v>
      </c>
      <c r="C15" s="7">
        <v>99</v>
      </c>
      <c r="D15" s="7"/>
      <c r="E15" s="7">
        <v>118</v>
      </c>
      <c r="F15" s="7">
        <v>237</v>
      </c>
    </row>
    <row r="16" spans="1:6" x14ac:dyDescent="0.35">
      <c r="A16" s="9" t="s">
        <v>8340</v>
      </c>
      <c r="B16" s="7">
        <v>34</v>
      </c>
      <c r="C16" s="7">
        <v>83</v>
      </c>
      <c r="D16" s="7"/>
      <c r="E16" s="7">
        <v>129</v>
      </c>
      <c r="F16" s="7">
        <v>246</v>
      </c>
    </row>
    <row r="17" spans="1:6" x14ac:dyDescent="0.35">
      <c r="A17" s="9" t="s">
        <v>8346</v>
      </c>
      <c r="B17" s="7">
        <v>20</v>
      </c>
      <c r="C17" s="7">
        <v>83</v>
      </c>
      <c r="D17" s="7"/>
      <c r="E17" s="7">
        <v>74</v>
      </c>
      <c r="F17" s="7">
        <v>177</v>
      </c>
    </row>
    <row r="18" spans="1:6" x14ac:dyDescent="0.35">
      <c r="A18" s="9" t="s">
        <v>8320</v>
      </c>
      <c r="B18" s="7">
        <v>312</v>
      </c>
      <c r="C18" s="7">
        <v>1037</v>
      </c>
      <c r="D18" s="7">
        <v>26</v>
      </c>
      <c r="E18" s="7">
        <v>1346</v>
      </c>
      <c r="F18" s="7">
        <v>2721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H13"/>
  <sheetViews>
    <sheetView tabSelected="1" topLeftCell="J1" workbookViewId="0">
      <selection activeCell="E18" sqref="E18"/>
    </sheetView>
  </sheetViews>
  <sheetFormatPr defaultRowHeight="14.5" x14ac:dyDescent="0.35"/>
  <cols>
    <col min="1" max="1" width="16.81640625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s="10" t="s">
        <v>8348</v>
      </c>
      <c r="B1" s="10" t="s">
        <v>8349</v>
      </c>
      <c r="C1" s="10" t="s">
        <v>8350</v>
      </c>
      <c r="D1" s="10" t="s">
        <v>8351</v>
      </c>
      <c r="E1" s="10" t="s">
        <v>8352</v>
      </c>
      <c r="F1" s="10" t="s">
        <v>8353</v>
      </c>
      <c r="G1" s="10" t="s">
        <v>8354</v>
      </c>
      <c r="H1" s="10" t="s">
        <v>8355</v>
      </c>
    </row>
    <row r="2" spans="1:8" x14ac:dyDescent="0.35">
      <c r="A2" t="s">
        <v>8356</v>
      </c>
      <c r="B2">
        <f>COUNTIFS(Data!$F$2:$F$4115,"=successful",Data!$D$2:$D$4115,"&lt;1000")</f>
        <v>322</v>
      </c>
      <c r="C2">
        <f>COUNTIFS(Data!$F$2:$F$4115,"=failed",Data!$D$2:$D$4115,"&lt;1000")</f>
        <v>113</v>
      </c>
      <c r="D2">
        <f>COUNTIFS(Data!$F$2:$F$4115,"=canceled",Data!$D$2:$D$4115,"&lt;1000")</f>
        <v>18</v>
      </c>
      <c r="E2">
        <f>SUM(B2:D2)</f>
        <v>453</v>
      </c>
      <c r="F2">
        <f>ROUND(B2/$E2*100,0)</f>
        <v>71</v>
      </c>
      <c r="G2">
        <f t="shared" ref="G2:H13" si="0">ROUND(C2/$E2*100,0)</f>
        <v>25</v>
      </c>
      <c r="H2">
        <f t="shared" si="0"/>
        <v>4</v>
      </c>
    </row>
    <row r="3" spans="1:8" x14ac:dyDescent="0.35">
      <c r="A3" t="s">
        <v>8357</v>
      </c>
      <c r="B3">
        <f>COUNTIFS(Data!$F$2:$F$4115,"=successful",Data!$D$2:$D$4115,"&lt;5000",Data!$D$2:$D$4115,"&gt;=1000")</f>
        <v>932</v>
      </c>
      <c r="C3">
        <f>COUNTIFS(Data!$F$2:$F$4115,"=failed",Data!$D$2:$D$4115,"&lt;5000",Data!$D$2:$D$4115,"&gt;=1000")</f>
        <v>420</v>
      </c>
      <c r="D3">
        <f>COUNTIFS(Data!$F$2:$F$4115,"=canceled",Data!$D$2:$D$4115,"&lt;5000",Data!$D$2:$D$4115,"&gt;=1000")</f>
        <v>60</v>
      </c>
      <c r="E3">
        <f t="shared" ref="E3:E13" si="1">SUM(B3:D3)</f>
        <v>1412</v>
      </c>
      <c r="F3">
        <f t="shared" ref="F3:F13" si="2">ROUND(B3/$E3*100,0)</f>
        <v>66</v>
      </c>
      <c r="G3">
        <f t="shared" si="0"/>
        <v>30</v>
      </c>
      <c r="H3">
        <f t="shared" si="0"/>
        <v>4</v>
      </c>
    </row>
    <row r="4" spans="1:8" x14ac:dyDescent="0.35">
      <c r="A4" t="s">
        <v>8358</v>
      </c>
      <c r="B4">
        <f>COUNTIFS(Data!$F$2:$F$4115,"=successful",Data!$D$2:$D$4115,"&lt;10000",Data!$D$2:$D$4115,"&gt;=5000")</f>
        <v>381</v>
      </c>
      <c r="C4">
        <f>COUNTIFS(Data!$F$2:$F$4115,"=failed",Data!$D$2:$D$4115,"&lt;10000",Data!$D$2:$D$4115,"&gt;=5000")</f>
        <v>283</v>
      </c>
      <c r="D4">
        <f>COUNTIFS(Data!$F$2:$F$4115,"=canceled",Data!$D$2:$D$4115,"&lt;10000",Data!$D$2:$D$4115,"&gt;=5000")</f>
        <v>52</v>
      </c>
      <c r="E4">
        <f t="shared" si="1"/>
        <v>716</v>
      </c>
      <c r="F4">
        <f t="shared" si="2"/>
        <v>53</v>
      </c>
      <c r="G4">
        <f t="shared" si="0"/>
        <v>40</v>
      </c>
      <c r="H4">
        <f t="shared" si="0"/>
        <v>7</v>
      </c>
    </row>
    <row r="5" spans="1:8" x14ac:dyDescent="0.35">
      <c r="A5" t="s">
        <v>8359</v>
      </c>
      <c r="B5">
        <f>COUNTIFS(Data!$F$2:$F$4115,"=successful",Data!$D$2:$D$4115,"&lt;15000",Data!$D$2:$D$4115,"&gt;=10000")</f>
        <v>168</v>
      </c>
      <c r="C5">
        <f>COUNTIFS(Data!$F$2:$F$4115,"=failed",Data!$D$2:$D$4115,"&lt;15000",Data!$D$2:$D$4115,"&gt;=10000")</f>
        <v>144</v>
      </c>
      <c r="D5">
        <f>COUNTIFS(Data!$F$2:$F$4115,"=canceled",Data!$D$2:$D$4115,"&lt;15000",Data!$D$2:$D$4115,"&gt;=10000")</f>
        <v>40</v>
      </c>
      <c r="E5">
        <f t="shared" si="1"/>
        <v>352</v>
      </c>
      <c r="F5">
        <f t="shared" si="2"/>
        <v>48</v>
      </c>
      <c r="G5">
        <f t="shared" si="0"/>
        <v>41</v>
      </c>
      <c r="H5">
        <f t="shared" si="0"/>
        <v>11</v>
      </c>
    </row>
    <row r="6" spans="1:8" x14ac:dyDescent="0.35">
      <c r="A6" t="s">
        <v>8360</v>
      </c>
      <c r="B6">
        <f>COUNTIFS(Data!$F$2:$F$4115,"=successful",Data!$D$2:$D$4115,"&lt;20000",Data!$D$2:$D$4115,"&gt;=15000")</f>
        <v>94</v>
      </c>
      <c r="C6">
        <f>COUNTIFS(Data!$F$2:$F$4115,"=failed",Data!$D$2:$D$4115,"&lt;20000",Data!$D$2:$D$4115,"&gt;=15000")</f>
        <v>90</v>
      </c>
      <c r="D6">
        <f>COUNTIFS(Data!$F$2:$F$4115,"=canceled",Data!$D$2:$D$4115,"&lt;20000",Data!$D$2:$D$4115,"&gt;=15000")</f>
        <v>17</v>
      </c>
      <c r="E6">
        <f t="shared" si="1"/>
        <v>201</v>
      </c>
      <c r="F6">
        <f t="shared" si="2"/>
        <v>47</v>
      </c>
      <c r="G6">
        <f t="shared" si="0"/>
        <v>45</v>
      </c>
      <c r="H6">
        <f t="shared" si="0"/>
        <v>8</v>
      </c>
    </row>
    <row r="7" spans="1:8" x14ac:dyDescent="0.35">
      <c r="A7" t="s">
        <v>8361</v>
      </c>
      <c r="B7">
        <f>COUNTIFS(Data!$F$2:$F$4115,"=successful",Data!$D$2:$D$4115,"&lt;25000",Data!$D$2:$D$4115,"&gt;=20000")</f>
        <v>62</v>
      </c>
      <c r="C7">
        <f>COUNTIFS(Data!$F$2:$F$4115,"=failed",Data!$D$2:$D$4115,"&lt;25000",Data!$D$2:$D$4115,"&gt;=20000")</f>
        <v>72</v>
      </c>
      <c r="D7">
        <f>COUNTIFS(Data!$F$2:$F$4115,"=canceled",Data!$D$2:$D$4115,"&lt;25000",Data!$D$2:$D$4115,"&gt;=20000")</f>
        <v>14</v>
      </c>
      <c r="E7">
        <f t="shared" si="1"/>
        <v>148</v>
      </c>
      <c r="F7">
        <f t="shared" si="2"/>
        <v>42</v>
      </c>
      <c r="G7">
        <f t="shared" si="0"/>
        <v>49</v>
      </c>
      <c r="H7">
        <f t="shared" si="0"/>
        <v>9</v>
      </c>
    </row>
    <row r="8" spans="1:8" x14ac:dyDescent="0.35">
      <c r="A8" t="s">
        <v>8362</v>
      </c>
      <c r="B8">
        <f>COUNTIFS(Data!$F$2:$F$4115,"=successful",Data!$D$2:$D$4115,"&lt;30000",Data!$D$2:$D$4115,"&gt;=25000")</f>
        <v>55</v>
      </c>
      <c r="C8">
        <f>COUNTIFS(Data!$F$2:$F$4115,"=failed",Data!$D$2:$D$4115,"&lt;30000",Data!$D$2:$D$4115,"&gt;=25000")</f>
        <v>64</v>
      </c>
      <c r="D8">
        <f>COUNTIFS(Data!$F$2:$F$4115,"=canceled",Data!$D$2:$D$4115,"&lt;30000",Data!$D$2:$D$4115,"&gt;=25000")</f>
        <v>18</v>
      </c>
      <c r="E8">
        <f t="shared" si="1"/>
        <v>137</v>
      </c>
      <c r="F8">
        <f t="shared" si="2"/>
        <v>40</v>
      </c>
      <c r="G8">
        <f t="shared" si="0"/>
        <v>47</v>
      </c>
      <c r="H8">
        <f t="shared" si="0"/>
        <v>13</v>
      </c>
    </row>
    <row r="9" spans="1:8" x14ac:dyDescent="0.35">
      <c r="A9" t="s">
        <v>8363</v>
      </c>
      <c r="B9">
        <f>COUNTIFS(Data!$F$2:$F$4115,"=successful",Data!$D$2:$D$4115,"&lt;35000",Data!$D$2:$D$4115,"&gt;=30000")</f>
        <v>32</v>
      </c>
      <c r="C9">
        <f>COUNTIFS(Data!$F$2:$F$4115,"=failed",Data!$D$2:$D$4115,"&lt;35000",Data!$D$2:$D$4115,"&gt;=30000")</f>
        <v>37</v>
      </c>
      <c r="D9">
        <f>COUNTIFS(Data!$F$2:$F$4115,"=canceled",Data!$D$2:$D$4115,"&lt;35000",Data!$D$2:$D$4115,"&gt;=30000")</f>
        <v>13</v>
      </c>
      <c r="E9">
        <f t="shared" si="1"/>
        <v>82</v>
      </c>
      <c r="F9">
        <f t="shared" si="2"/>
        <v>39</v>
      </c>
      <c r="G9">
        <f t="shared" si="0"/>
        <v>45</v>
      </c>
      <c r="H9">
        <f t="shared" si="0"/>
        <v>16</v>
      </c>
    </row>
    <row r="10" spans="1:8" x14ac:dyDescent="0.35">
      <c r="A10" t="s">
        <v>8364</v>
      </c>
      <c r="B10">
        <f>COUNTIFS(Data!$F$2:$F$4115,"=successful",Data!$D$2:$D$4115,"&lt;40000",Data!$D$2:$D$4115,"&gt;=35000")</f>
        <v>26</v>
      </c>
      <c r="C10">
        <f>COUNTIFS(Data!$F$2:$F$4115,"=failed",Data!$D$2:$D$4115,"&lt;40000",Data!$D$2:$D$4115,"&gt;=35000")</f>
        <v>22</v>
      </c>
      <c r="D10">
        <f>COUNTIFS(Data!$F$2:$F$4115,"=canceled",Data!$D$2:$D$4115,"&lt;40000",Data!$D$2:$D$4115,"&gt;=35000")</f>
        <v>7</v>
      </c>
      <c r="E10">
        <f t="shared" si="1"/>
        <v>55</v>
      </c>
      <c r="F10">
        <f t="shared" si="2"/>
        <v>47</v>
      </c>
      <c r="G10">
        <f t="shared" si="0"/>
        <v>40</v>
      </c>
      <c r="H10">
        <f t="shared" si="0"/>
        <v>13</v>
      </c>
    </row>
    <row r="11" spans="1:8" x14ac:dyDescent="0.35">
      <c r="A11" t="s">
        <v>8365</v>
      </c>
      <c r="B11">
        <f>COUNTIFS(Data!$F$2:$F$4115,"=successful",Data!$D$2:$D$4115,"&lt;45000",Data!$D$2:$D$4115,"&gt;=40000")</f>
        <v>21</v>
      </c>
      <c r="C11">
        <f>COUNTIFS(Data!$F$2:$F$4115,"=failed",Data!$D$2:$D$4115,"&lt;45000",Data!$D$2:$D$4115,"&gt;=40000")</f>
        <v>16</v>
      </c>
      <c r="D11">
        <f>COUNTIFS(Data!$F$2:$F$4115,"=canceled",Data!$D$2:$D$4115,"&lt;45000",Data!$D$2:$D$4115,"&gt;=40000")</f>
        <v>6</v>
      </c>
      <c r="E11">
        <f t="shared" si="1"/>
        <v>43</v>
      </c>
      <c r="F11">
        <f t="shared" si="2"/>
        <v>49</v>
      </c>
      <c r="G11">
        <f t="shared" si="0"/>
        <v>37</v>
      </c>
      <c r="H11">
        <f t="shared" si="0"/>
        <v>14</v>
      </c>
    </row>
    <row r="12" spans="1:8" x14ac:dyDescent="0.35">
      <c r="A12" t="s">
        <v>8366</v>
      </c>
      <c r="B12">
        <f>COUNTIFS(Data!$F$2:$F$4115,"=successful",Data!$D$2:$D$4115,"&lt;50000",Data!$D$2:$D$4115,"&gt;=45000")</f>
        <v>6</v>
      </c>
      <c r="C12">
        <f>COUNTIFS(Data!$F$2:$F$4115,"=failed",Data!$D$2:$D$4115,"&lt;50000",Data!$D$2:$D$4115,"&gt;=45000")</f>
        <v>11</v>
      </c>
      <c r="D12">
        <f>COUNTIFS(Data!$F$2:$F$4115,"=canceled",Data!$D$2:$D$4115,"&lt;50000",Data!$D$2:$D$4115,"&gt;=45000")</f>
        <v>4</v>
      </c>
      <c r="E12">
        <f t="shared" si="1"/>
        <v>21</v>
      </c>
      <c r="F12">
        <f t="shared" si="2"/>
        <v>29</v>
      </c>
      <c r="G12">
        <f t="shared" si="0"/>
        <v>52</v>
      </c>
      <c r="H12">
        <f t="shared" si="0"/>
        <v>19</v>
      </c>
    </row>
    <row r="13" spans="1:8" ht="29" x14ac:dyDescent="0.35">
      <c r="A13" s="3" t="s">
        <v>8367</v>
      </c>
      <c r="B13">
        <f>COUNTIFS(Data!$F$2:$F$4115,"=successful",Data!$D$2:$D$4115,"&gt;=50000")</f>
        <v>86</v>
      </c>
      <c r="C13">
        <f>COUNTIFS(Data!$F$2:$F$4115,"=failed",Data!$D$2:$D$4115,"&gt;=50000")</f>
        <v>258</v>
      </c>
      <c r="D13">
        <f>COUNTIFS(Data!$F$2:$F$4115,"=canceled",Data!$D$2:$D$4115,"&gt;=50000")</f>
        <v>100</v>
      </c>
      <c r="E13">
        <f t="shared" si="1"/>
        <v>444</v>
      </c>
      <c r="F13">
        <f t="shared" si="2"/>
        <v>19</v>
      </c>
      <c r="G13">
        <f t="shared" si="0"/>
        <v>58</v>
      </c>
      <c r="H13">
        <f t="shared" si="0"/>
        <v>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7"/>
  <sheetViews>
    <sheetView workbookViewId="0">
      <selection activeCell="E5" sqref="E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5" t="s">
        <v>8321</v>
      </c>
      <c r="B3" s="5" t="s">
        <v>8322</v>
      </c>
    </row>
    <row r="4" spans="1:6" x14ac:dyDescent="0.3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6" t="s">
        <v>8369</v>
      </c>
      <c r="B5" s="7">
        <v>345</v>
      </c>
      <c r="C5" s="7">
        <v>1464</v>
      </c>
      <c r="D5" s="7">
        <v>49</v>
      </c>
      <c r="E5" s="7">
        <v>1699</v>
      </c>
      <c r="F5" s="7">
        <v>3557</v>
      </c>
    </row>
    <row r="6" spans="1:6" x14ac:dyDescent="0.35">
      <c r="A6" s="6" t="s">
        <v>8370</v>
      </c>
      <c r="B6" s="7">
        <v>4</v>
      </c>
      <c r="C6" s="7">
        <v>66</v>
      </c>
      <c r="D6" s="7">
        <v>1</v>
      </c>
      <c r="E6" s="7">
        <v>486</v>
      </c>
      <c r="F6" s="7">
        <v>557</v>
      </c>
    </row>
    <row r="7" spans="1:6" x14ac:dyDescent="0.35">
      <c r="A7" s="6" t="s">
        <v>8320</v>
      </c>
      <c r="B7" s="7">
        <v>349</v>
      </c>
      <c r="C7" s="7">
        <v>1530</v>
      </c>
      <c r="D7" s="7">
        <v>50</v>
      </c>
      <c r="E7" s="7">
        <v>2185</v>
      </c>
      <c r="F7" s="7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Pivot_by_Category</vt:lpstr>
      <vt:lpstr>Pivot_by_Subcategory</vt:lpstr>
      <vt:lpstr>Pivot_by_Date</vt:lpstr>
      <vt:lpstr>Bonus</vt:lpstr>
      <vt:lpstr>Pivot_by_StaffPick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</cp:lastModifiedBy>
  <dcterms:created xsi:type="dcterms:W3CDTF">2017-04-20T15:17:24Z</dcterms:created>
  <dcterms:modified xsi:type="dcterms:W3CDTF">2018-01-20T03:07:52Z</dcterms:modified>
</cp:coreProperties>
</file>