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ch1\Documents\Rover2014\"/>
    </mc:Choice>
  </mc:AlternateContent>
  <xr:revisionPtr revIDLastSave="0" documentId="13_ncr:1_{24950089-BC17-4C98-90E8-93853628AE6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Pin Mapping Crawler" sheetId="6" r:id="rId1"/>
    <sheet name="PWM calculator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" l="1"/>
  <c r="E30" i="4"/>
  <c r="E23" i="4" l="1"/>
  <c r="E2" i="4"/>
  <c r="F2" i="4"/>
  <c r="G2" i="4"/>
  <c r="B5" i="4"/>
  <c r="B6" i="4"/>
  <c r="E26" i="4" l="1"/>
  <c r="E25" i="4"/>
  <c r="E27" i="4" s="1"/>
  <c r="E28" i="4"/>
  <c r="E29" i="4"/>
  <c r="E31" i="4" s="1"/>
  <c r="F3" i="4"/>
  <c r="F4" i="4" s="1"/>
  <c r="F5" i="4" s="1"/>
  <c r="B7" i="4"/>
  <c r="G3" i="4"/>
  <c r="G4" i="4" s="1"/>
  <c r="G6" i="4" s="1"/>
  <c r="G10" i="4"/>
  <c r="F10" i="4"/>
  <c r="E10" i="4"/>
  <c r="E3" i="4"/>
  <c r="E4" i="4" s="1"/>
  <c r="E6" i="4" s="1"/>
  <c r="F6" i="4" l="1"/>
  <c r="F15" i="4"/>
  <c r="F13" i="4"/>
  <c r="E5" i="4"/>
  <c r="G5" i="4"/>
  <c r="G15" i="4" l="1"/>
  <c r="G13" i="4"/>
  <c r="E15" i="4"/>
  <c r="E13" i="4"/>
</calcChain>
</file>

<file path=xl/sharedStrings.xml><?xml version="1.0" encoding="utf-8"?>
<sst xmlns="http://schemas.openxmlformats.org/spreadsheetml/2006/main" count="134" uniqueCount="125">
  <si>
    <t>GND</t>
  </si>
  <si>
    <t>E15</t>
  </si>
  <si>
    <t>M16</t>
  </si>
  <si>
    <t>B16</t>
  </si>
  <si>
    <t>C16</t>
  </si>
  <si>
    <t>D16</t>
  </si>
  <si>
    <t>D14</t>
  </si>
  <si>
    <t>F16</t>
  </si>
  <si>
    <t>G16</t>
  </si>
  <si>
    <t>E16</t>
  </si>
  <si>
    <t>A14</t>
  </si>
  <si>
    <t>C14</t>
  </si>
  <si>
    <t>C15</t>
  </si>
  <si>
    <t>D15</t>
  </si>
  <si>
    <t>F15</t>
  </si>
  <si>
    <t>F14</t>
  </si>
  <si>
    <t>G15</t>
  </si>
  <si>
    <t>Analog_In1</t>
  </si>
  <si>
    <t>Analog_In4</t>
  </si>
  <si>
    <t>Analog_In3</t>
  </si>
  <si>
    <t>Analog_In6</t>
  </si>
  <si>
    <t>Analog_In0</t>
  </si>
  <si>
    <t>Analog_In2</t>
  </si>
  <si>
    <t>Analog_In7</t>
  </si>
  <si>
    <t>Analog_In5</t>
  </si>
  <si>
    <t>Sensor1</t>
  </si>
  <si>
    <t>Sensor2</t>
  </si>
  <si>
    <t>Sensor3</t>
  </si>
  <si>
    <t>Sensor4</t>
  </si>
  <si>
    <t>Sensor6</t>
  </si>
  <si>
    <t>Sensor0</t>
  </si>
  <si>
    <t>Sensor5</t>
  </si>
  <si>
    <t>26pin connector</t>
  </si>
  <si>
    <t>Pin name</t>
  </si>
  <si>
    <t>Pin IO</t>
  </si>
  <si>
    <t>RxD</t>
  </si>
  <si>
    <t>TxD</t>
  </si>
  <si>
    <t>PWM result (ms)</t>
  </si>
  <si>
    <t>duty counts</t>
  </si>
  <si>
    <t>increment (ms)</t>
  </si>
  <si>
    <t>100% duty (counts)</t>
  </si>
  <si>
    <t>Frequency (Hz)</t>
  </si>
  <si>
    <t>duty counts (Hex)</t>
  </si>
  <si>
    <t>period (ms)</t>
  </si>
  <si>
    <t>resolution bits</t>
  </si>
  <si>
    <t>duty %</t>
  </si>
  <si>
    <t>PWM</t>
  </si>
  <si>
    <t>desired Pulse width(ms)</t>
  </si>
  <si>
    <t>Output with rounding</t>
  </si>
  <si>
    <t>hex2dec (rounded result)</t>
  </si>
  <si>
    <t>(rounded/full counts)*period</t>
  </si>
  <si>
    <t>reverse engineer back to  PWM</t>
  </si>
  <si>
    <t>T9</t>
  </si>
  <si>
    <t>R9</t>
  </si>
  <si>
    <t>T14</t>
  </si>
  <si>
    <t>R13</t>
  </si>
  <si>
    <t>R12</t>
  </si>
  <si>
    <t>T10</t>
  </si>
  <si>
    <t>P11</t>
  </si>
  <si>
    <t>N12</t>
  </si>
  <si>
    <t>N9</t>
  </si>
  <si>
    <t>L16</t>
  </si>
  <si>
    <t>R16</t>
  </si>
  <si>
    <t>P15</t>
  </si>
  <si>
    <t>R14</t>
  </si>
  <si>
    <t>N15</t>
  </si>
  <si>
    <t>L14</t>
  </si>
  <si>
    <t>M10</t>
  </si>
  <si>
    <t>J16</t>
  </si>
  <si>
    <t>J13</t>
  </si>
  <si>
    <t>3V</t>
  </si>
  <si>
    <t>5V</t>
  </si>
  <si>
    <t>F13</t>
  </si>
  <si>
    <t>T15</t>
  </si>
  <si>
    <t>T13</t>
  </si>
  <si>
    <t>T12</t>
  </si>
  <si>
    <t>T11</t>
  </si>
  <si>
    <t>R11</t>
  </si>
  <si>
    <t>R10</t>
  </si>
  <si>
    <t>P9</t>
  </si>
  <si>
    <t>N11</t>
  </si>
  <si>
    <t>K16</t>
  </si>
  <si>
    <t>L15</t>
  </si>
  <si>
    <t>P16</t>
  </si>
  <si>
    <t>N16</t>
  </si>
  <si>
    <t>P14</t>
  </si>
  <si>
    <t>N14</t>
  </si>
  <si>
    <t>L13</t>
  </si>
  <si>
    <t>K15</t>
  </si>
  <si>
    <t>J14</t>
  </si>
  <si>
    <t>Channel 1</t>
  </si>
  <si>
    <t>Channel 6</t>
  </si>
  <si>
    <t>Channel 5</t>
  </si>
  <si>
    <t>Channel 4</t>
  </si>
  <si>
    <t>Channel 3</t>
  </si>
  <si>
    <t>Channel 2</t>
  </si>
  <si>
    <t>B11</t>
  </si>
  <si>
    <t>E10</t>
  </si>
  <si>
    <t>D9</t>
  </si>
  <si>
    <t>C9</t>
  </si>
  <si>
    <t>DE0 26 pin Ribbon cable</t>
  </si>
  <si>
    <t>unused</t>
  </si>
  <si>
    <t>converted to PWM width (uS)</t>
  </si>
  <si>
    <t>constant</t>
  </si>
  <si>
    <t>constant using similified formula</t>
  </si>
  <si>
    <t>VHDL measured receiver value [n]</t>
  </si>
  <si>
    <t>[n]/constant</t>
  </si>
  <si>
    <t>[n]*(100% counts)</t>
  </si>
  <si>
    <r>
      <t xml:space="preserve">formula to convert [n] into duty counts =( </t>
    </r>
    <r>
      <rPr>
        <sz val="11"/>
        <color rgb="FFFF0000"/>
        <rFont val="Calibri"/>
        <family val="2"/>
        <scheme val="minor"/>
      </rPr>
      <t>[n]</t>
    </r>
    <r>
      <rPr>
        <sz val="11"/>
        <color theme="1"/>
        <rFont val="Calibri"/>
        <family val="2"/>
        <scheme val="minor"/>
      </rPr>
      <t>*(100% counts))/10^6</t>
    </r>
  </si>
  <si>
    <t>32 bits max value</t>
  </si>
  <si>
    <t>Overflow?</t>
  </si>
  <si>
    <t>Channel 7</t>
  </si>
  <si>
    <t>Channel 8</t>
  </si>
  <si>
    <t>PPM OUTPUT 1</t>
  </si>
  <si>
    <t>PPM OUTPUT 2</t>
  </si>
  <si>
    <t>PPM OUTPUT 3</t>
  </si>
  <si>
    <t>PPM OUTPUT 4</t>
  </si>
  <si>
    <t>PPM OUTPUT 5</t>
  </si>
  <si>
    <t>PPM OUTPUT 6</t>
  </si>
  <si>
    <t xml:space="preserve">D12 </t>
  </si>
  <si>
    <t xml:space="preserve">A12 </t>
  </si>
  <si>
    <t xml:space="preserve">C11 </t>
  </si>
  <si>
    <t xml:space="preserve">E11 </t>
  </si>
  <si>
    <t xml:space="preserve">B12 </t>
  </si>
  <si>
    <t xml:space="preserve">D11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</si>
</sst>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00E+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b/>
      <i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164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center"/>
    </xf>
    <xf numFmtId="0" fontId="7" fillId="0" borderId="0" xfId="0" applyFont="1"/>
    <xf numFmtId="0" fontId="2" fillId="0" borderId="0" xfId="0" applyFont="1"/>
    <xf numFmtId="0" fontId="0" fillId="0" borderId="0" xfId="0" applyAlignment="1">
      <alignment textRotation="90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0" fontId="7" fillId="0" borderId="0" xfId="0" applyFont="1" applyAlignment="1">
      <alignment textRotation="90"/>
    </xf>
    <xf numFmtId="0" fontId="2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3" borderId="0" xfId="0" applyFill="1" applyAlignment="1">
      <alignment horizontal="center" vertical="center" textRotation="90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9</xdr:row>
      <xdr:rowOff>160020</xdr:rowOff>
    </xdr:from>
    <xdr:to>
      <xdr:col>20</xdr:col>
      <xdr:colOff>167640</xdr:colOff>
      <xdr:row>22</xdr:row>
      <xdr:rowOff>170322</xdr:rowOff>
    </xdr:to>
    <xdr:pic>
      <xdr:nvPicPr>
        <xdr:cNvPr id="2" name="Picture 1" descr="https://sites.google.com/site/fpgaandco/_/rsrc/1365499891711/de0-nano-pinout/de0-nano-top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91" t="7323" r="10020" b="7042"/>
        <a:stretch/>
      </xdr:blipFill>
      <xdr:spPr bwMode="auto">
        <a:xfrm rot="10800000">
          <a:off x="4968240" y="1855470"/>
          <a:ext cx="3581400" cy="25153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B27"/>
  <sheetViews>
    <sheetView tabSelected="1" workbookViewId="0">
      <selection activeCell="F6" sqref="F6"/>
    </sheetView>
  </sheetViews>
  <sheetFormatPr defaultRowHeight="14.5" x14ac:dyDescent="0.35"/>
  <cols>
    <col min="2" max="2" width="11.54296875" customWidth="1"/>
    <col min="3" max="3" width="14.453125" customWidth="1"/>
    <col min="4" max="4" width="5.26953125" customWidth="1"/>
    <col min="5" max="5" width="4.54296875" customWidth="1"/>
    <col min="7" max="7" width="11" customWidth="1"/>
    <col min="9" max="28" width="4.26953125" customWidth="1"/>
  </cols>
  <sheetData>
    <row r="1" spans="2:28" ht="14.5" customHeight="1" x14ac:dyDescent="0.35">
      <c r="I1" s="26"/>
      <c r="O1" s="25" t="s">
        <v>112</v>
      </c>
      <c r="P1" s="25" t="s">
        <v>111</v>
      </c>
      <c r="Q1" s="25" t="s">
        <v>91</v>
      </c>
      <c r="R1" s="25" t="s">
        <v>92</v>
      </c>
      <c r="S1" s="25" t="s">
        <v>93</v>
      </c>
      <c r="T1" s="25" t="s">
        <v>94</v>
      </c>
      <c r="U1" s="25" t="s">
        <v>95</v>
      </c>
      <c r="V1" s="25" t="s">
        <v>90</v>
      </c>
      <c r="X1" s="26" t="s">
        <v>113</v>
      </c>
      <c r="Y1" s="26" t="s">
        <v>114</v>
      </c>
      <c r="Z1" s="26" t="s">
        <v>115</v>
      </c>
      <c r="AA1" s="26" t="s">
        <v>116</v>
      </c>
      <c r="AB1" s="26" t="s">
        <v>117</v>
      </c>
    </row>
    <row r="2" spans="2:28" x14ac:dyDescent="0.35">
      <c r="I2" s="26"/>
      <c r="O2" s="25"/>
      <c r="P2" s="25"/>
      <c r="Q2" s="25"/>
      <c r="R2" s="25"/>
      <c r="S2" s="25"/>
      <c r="T2" s="25"/>
      <c r="U2" s="25"/>
      <c r="V2" s="25"/>
      <c r="X2" s="26"/>
      <c r="Y2" s="26"/>
      <c r="Z2" s="26"/>
      <c r="AA2" s="26"/>
      <c r="AB2" s="26"/>
    </row>
    <row r="3" spans="2:28" x14ac:dyDescent="0.35">
      <c r="I3" s="26"/>
      <c r="O3" s="25"/>
      <c r="P3" s="25"/>
      <c r="Q3" s="25"/>
      <c r="R3" s="25"/>
      <c r="S3" s="25"/>
      <c r="T3" s="25"/>
      <c r="U3" s="25"/>
      <c r="V3" s="25"/>
      <c r="X3" s="26"/>
      <c r="Y3" s="26"/>
      <c r="Z3" s="26"/>
      <c r="AA3" s="26"/>
      <c r="AB3" s="26"/>
    </row>
    <row r="4" spans="2:28" x14ac:dyDescent="0.35">
      <c r="I4" s="26"/>
      <c r="O4" s="25"/>
      <c r="P4" s="25"/>
      <c r="Q4" s="25"/>
      <c r="R4" s="25"/>
      <c r="S4" s="25"/>
      <c r="T4" s="25"/>
      <c r="U4" s="25"/>
      <c r="V4" s="25"/>
      <c r="X4" s="26"/>
      <c r="Y4" s="26"/>
      <c r="Z4" s="26"/>
      <c r="AA4" s="26"/>
      <c r="AB4" s="26"/>
    </row>
    <row r="5" spans="2:28" x14ac:dyDescent="0.35">
      <c r="I5" s="26"/>
      <c r="O5" s="25"/>
      <c r="P5" s="25"/>
      <c r="Q5" s="25"/>
      <c r="R5" s="25"/>
      <c r="S5" s="25"/>
      <c r="T5" s="25"/>
      <c r="U5" s="25"/>
      <c r="V5" s="25"/>
      <c r="X5" s="26"/>
      <c r="Y5" s="26"/>
      <c r="Z5" s="26"/>
      <c r="AA5" s="26"/>
      <c r="AB5" s="26"/>
    </row>
    <row r="6" spans="2:28" x14ac:dyDescent="0.35">
      <c r="I6" t="s">
        <v>72</v>
      </c>
      <c r="J6" t="s">
        <v>73</v>
      </c>
      <c r="K6" t="s">
        <v>74</v>
      </c>
      <c r="L6" t="s">
        <v>75</v>
      </c>
      <c r="M6" t="s">
        <v>76</v>
      </c>
      <c r="N6" s="18" t="s">
        <v>0</v>
      </c>
      <c r="O6" t="s">
        <v>77</v>
      </c>
      <c r="P6" t="s">
        <v>78</v>
      </c>
      <c r="Q6" t="s">
        <v>79</v>
      </c>
      <c r="R6" t="s">
        <v>80</v>
      </c>
      <c r="S6" t="s">
        <v>81</v>
      </c>
      <c r="T6" t="s">
        <v>82</v>
      </c>
      <c r="U6" t="s">
        <v>83</v>
      </c>
      <c r="V6" t="s">
        <v>84</v>
      </c>
      <c r="W6" s="18" t="s">
        <v>0</v>
      </c>
      <c r="X6" t="s">
        <v>85</v>
      </c>
      <c r="Y6" t="s">
        <v>86</v>
      </c>
      <c r="Z6" t="s">
        <v>87</v>
      </c>
      <c r="AA6" t="s">
        <v>88</v>
      </c>
      <c r="AB6" t="s">
        <v>89</v>
      </c>
    </row>
    <row r="7" spans="2:28" x14ac:dyDescent="0.35">
      <c r="I7" t="s">
        <v>52</v>
      </c>
      <c r="J7" t="s">
        <v>53</v>
      </c>
      <c r="K7" t="s">
        <v>54</v>
      </c>
      <c r="L7" t="s">
        <v>55</v>
      </c>
      <c r="M7" t="s">
        <v>56</v>
      </c>
      <c r="N7" s="17" t="s">
        <v>71</v>
      </c>
      <c r="O7" t="s">
        <v>57</v>
      </c>
      <c r="P7" t="s">
        <v>58</v>
      </c>
      <c r="Q7" t="s">
        <v>59</v>
      </c>
      <c r="R7" t="s">
        <v>60</v>
      </c>
      <c r="S7" t="s">
        <v>61</v>
      </c>
      <c r="T7" t="s">
        <v>62</v>
      </c>
      <c r="U7" t="s">
        <v>63</v>
      </c>
      <c r="V7" t="s">
        <v>64</v>
      </c>
      <c r="W7" s="17" t="s">
        <v>70</v>
      </c>
      <c r="X7" t="s">
        <v>65</v>
      </c>
      <c r="Y7" t="s">
        <v>66</v>
      </c>
      <c r="Z7" t="s">
        <v>67</v>
      </c>
      <c r="AA7" t="s">
        <v>68</v>
      </c>
      <c r="AB7" t="s">
        <v>69</v>
      </c>
    </row>
    <row r="8" spans="2:28" ht="14.5" customHeight="1" x14ac:dyDescent="0.35">
      <c r="AB8" s="26" t="s">
        <v>118</v>
      </c>
    </row>
    <row r="9" spans="2:28" x14ac:dyDescent="0.35">
      <c r="B9" s="16"/>
      <c r="C9" s="16" t="s">
        <v>32</v>
      </c>
      <c r="D9" s="16"/>
      <c r="E9" s="16"/>
      <c r="F9" s="16"/>
      <c r="G9" s="16"/>
      <c r="AB9" s="26"/>
    </row>
    <row r="10" spans="2:28" x14ac:dyDescent="0.35">
      <c r="B10" s="16" t="s">
        <v>33</v>
      </c>
      <c r="C10" s="16" t="s">
        <v>34</v>
      </c>
      <c r="D10" s="13"/>
      <c r="E10" s="13"/>
      <c r="F10" s="16" t="s">
        <v>34</v>
      </c>
      <c r="G10" s="16" t="s">
        <v>33</v>
      </c>
      <c r="AB10" s="26"/>
    </row>
    <row r="11" spans="2:28" ht="17.5" customHeight="1" x14ac:dyDescent="0.35">
      <c r="B11" s="1"/>
      <c r="C11" s="9"/>
      <c r="D11" s="3" t="s">
        <v>0</v>
      </c>
      <c r="E11" s="3">
        <v>25</v>
      </c>
      <c r="F11" s="4" t="s">
        <v>25</v>
      </c>
      <c r="G11" s="1" t="s">
        <v>17</v>
      </c>
      <c r="H11" s="27" t="s">
        <v>100</v>
      </c>
      <c r="AB11" s="26"/>
    </row>
    <row r="12" spans="2:28" x14ac:dyDescent="0.35">
      <c r="B12" s="1" t="s">
        <v>21</v>
      </c>
      <c r="C12" s="5" t="s">
        <v>30</v>
      </c>
      <c r="D12" s="3">
        <v>24</v>
      </c>
      <c r="E12" s="3">
        <v>23</v>
      </c>
      <c r="F12" s="4" t="s">
        <v>28</v>
      </c>
      <c r="G12" s="1" t="s">
        <v>18</v>
      </c>
      <c r="H12" s="27"/>
      <c r="AB12" s="26"/>
    </row>
    <row r="13" spans="2:28" x14ac:dyDescent="0.35">
      <c r="B13" s="1" t="s">
        <v>22</v>
      </c>
      <c r="C13" s="5" t="s">
        <v>26</v>
      </c>
      <c r="D13" s="3">
        <v>22</v>
      </c>
      <c r="E13" s="3">
        <v>21</v>
      </c>
      <c r="F13" s="4" t="s">
        <v>27</v>
      </c>
      <c r="G13" s="1" t="s">
        <v>19</v>
      </c>
      <c r="H13" s="27"/>
    </row>
    <row r="14" spans="2:28" x14ac:dyDescent="0.35">
      <c r="B14" s="1" t="s">
        <v>23</v>
      </c>
      <c r="C14" s="21" t="s">
        <v>101</v>
      </c>
      <c r="D14" s="3">
        <v>20</v>
      </c>
      <c r="E14" s="3">
        <v>19</v>
      </c>
      <c r="F14" s="4" t="s">
        <v>29</v>
      </c>
      <c r="G14" s="1" t="s">
        <v>20</v>
      </c>
      <c r="H14" s="27"/>
    </row>
    <row r="15" spans="2:28" x14ac:dyDescent="0.35">
      <c r="B15" s="1" t="s">
        <v>24</v>
      </c>
      <c r="C15" s="5" t="s">
        <v>31</v>
      </c>
      <c r="D15" s="3">
        <v>18</v>
      </c>
      <c r="E15" s="3" t="s">
        <v>16</v>
      </c>
      <c r="G15" s="1"/>
      <c r="H15" s="27"/>
    </row>
    <row r="16" spans="2:28" x14ac:dyDescent="0.35">
      <c r="B16" s="1"/>
      <c r="C16" s="12"/>
      <c r="D16" s="3" t="s">
        <v>8</v>
      </c>
      <c r="E16" s="3" t="s">
        <v>15</v>
      </c>
      <c r="F16" s="6"/>
      <c r="G16" s="1"/>
      <c r="H16" s="27"/>
    </row>
    <row r="17" spans="2:21" x14ac:dyDescent="0.35">
      <c r="B17" s="1"/>
      <c r="C17" s="21"/>
      <c r="D17" s="3" t="s">
        <v>7</v>
      </c>
      <c r="E17" s="3" t="s">
        <v>14</v>
      </c>
      <c r="F17" s="6"/>
      <c r="G17" s="1"/>
      <c r="H17" s="27"/>
    </row>
    <row r="18" spans="2:21" x14ac:dyDescent="0.35">
      <c r="B18" s="1"/>
      <c r="C18" s="7"/>
      <c r="D18" s="3" t="s">
        <v>6</v>
      </c>
      <c r="E18" s="3" t="s">
        <v>13</v>
      </c>
      <c r="F18" s="6"/>
      <c r="G18" s="1"/>
      <c r="H18" s="27"/>
    </row>
    <row r="19" spans="2:21" x14ac:dyDescent="0.35">
      <c r="B19" s="1"/>
      <c r="C19" s="7"/>
      <c r="D19" s="3" t="s">
        <v>5</v>
      </c>
      <c r="E19" s="3" t="s">
        <v>12</v>
      </c>
      <c r="F19" s="6"/>
      <c r="G19" s="1"/>
      <c r="H19" s="27"/>
    </row>
    <row r="20" spans="2:21" x14ac:dyDescent="0.35">
      <c r="B20" s="1"/>
      <c r="C20" s="8"/>
      <c r="D20" s="3" t="s">
        <v>4</v>
      </c>
      <c r="E20" s="3" t="s">
        <v>11</v>
      </c>
      <c r="F20" s="6"/>
      <c r="G20" s="1"/>
      <c r="H20" s="27"/>
    </row>
    <row r="21" spans="2:21" x14ac:dyDescent="0.35">
      <c r="B21" s="1"/>
      <c r="C21" s="8" t="s">
        <v>35</v>
      </c>
      <c r="D21" s="3" t="s">
        <v>3</v>
      </c>
      <c r="E21" s="3" t="s">
        <v>10</v>
      </c>
      <c r="F21" s="6" t="s">
        <v>36</v>
      </c>
      <c r="G21" s="1"/>
      <c r="H21" s="27"/>
    </row>
    <row r="22" spans="2:21" x14ac:dyDescent="0.35">
      <c r="B22" s="1"/>
      <c r="C22" s="21"/>
      <c r="D22" s="3" t="s">
        <v>2</v>
      </c>
      <c r="E22" s="3" t="s">
        <v>9</v>
      </c>
      <c r="G22" s="1"/>
      <c r="H22" s="27"/>
    </row>
    <row r="23" spans="2:21" x14ac:dyDescent="0.35">
      <c r="B23" s="1"/>
      <c r="C23" s="21"/>
      <c r="D23" s="3" t="s">
        <v>1</v>
      </c>
      <c r="E23" s="20" t="s">
        <v>70</v>
      </c>
      <c r="F23" s="10"/>
      <c r="G23" s="11"/>
      <c r="H23" s="2"/>
    </row>
    <row r="24" spans="2:21" ht="25" x14ac:dyDescent="0.35">
      <c r="I24" s="19" t="s">
        <v>119</v>
      </c>
      <c r="J24" s="19" t="s">
        <v>120</v>
      </c>
      <c r="K24" s="19" t="s">
        <v>121</v>
      </c>
      <c r="L24" s="19" t="s">
        <v>122</v>
      </c>
      <c r="M24" s="19" t="s">
        <v>99</v>
      </c>
      <c r="N24" s="23" t="s">
        <v>70</v>
      </c>
      <c r="P24" s="19"/>
      <c r="Q24" s="19"/>
      <c r="R24" s="19"/>
      <c r="S24" s="19"/>
      <c r="T24" s="19"/>
      <c r="U24" s="19"/>
    </row>
    <row r="25" spans="2:21" ht="25.5" x14ac:dyDescent="0.35">
      <c r="I25" s="19" t="s">
        <v>123</v>
      </c>
      <c r="J25" s="19" t="s">
        <v>124</v>
      </c>
      <c r="K25" s="19" t="s">
        <v>96</v>
      </c>
      <c r="L25" s="19" t="s">
        <v>97</v>
      </c>
      <c r="M25" s="19" t="s">
        <v>98</v>
      </c>
      <c r="N25" s="24" t="s">
        <v>0</v>
      </c>
      <c r="P25" s="19"/>
      <c r="Q25" s="19"/>
      <c r="R25" s="19"/>
      <c r="S25" s="19"/>
      <c r="T25" s="19"/>
      <c r="U25" s="19"/>
    </row>
    <row r="26" spans="2:21" x14ac:dyDescent="0.35"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</row>
    <row r="27" spans="2:21" x14ac:dyDescent="0.35">
      <c r="J27" s="19"/>
      <c r="K27" s="19"/>
    </row>
  </sheetData>
  <mergeCells count="16">
    <mergeCell ref="V1:V5"/>
    <mergeCell ref="AA1:AA5"/>
    <mergeCell ref="AB1:AB5"/>
    <mergeCell ref="H11:H22"/>
    <mergeCell ref="I1:I5"/>
    <mergeCell ref="Q1:Q5"/>
    <mergeCell ref="R1:R5"/>
    <mergeCell ref="S1:S5"/>
    <mergeCell ref="T1:T5"/>
    <mergeCell ref="U1:U5"/>
    <mergeCell ref="P1:P5"/>
    <mergeCell ref="O1:O5"/>
    <mergeCell ref="Z1:Z5"/>
    <mergeCell ref="Y1:Y5"/>
    <mergeCell ref="X1:X5"/>
    <mergeCell ref="AB8:AB12"/>
  </mergeCells>
  <phoneticPr fontId="9" type="noConversion"/>
  <pageMargins left="0.7" right="0.7" top="0.75" bottom="0.75" header="0.3" footer="0.3"/>
  <pageSetup scale="7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1"/>
  <sheetViews>
    <sheetView workbookViewId="0">
      <selection activeCell="B13" sqref="B13"/>
    </sheetView>
  </sheetViews>
  <sheetFormatPr defaultRowHeight="14.5" x14ac:dyDescent="0.35"/>
  <cols>
    <col min="1" max="1" width="20.26953125" customWidth="1"/>
    <col min="2" max="2" width="19.54296875" customWidth="1"/>
    <col min="3" max="3" width="16.453125" customWidth="1"/>
    <col min="4" max="4" width="28.453125" customWidth="1"/>
    <col min="5" max="5" width="18.81640625" customWidth="1"/>
    <col min="6" max="6" width="18" customWidth="1"/>
    <col min="7" max="7" width="28.453125" customWidth="1"/>
  </cols>
  <sheetData>
    <row r="1" spans="1:12" x14ac:dyDescent="0.35">
      <c r="D1" t="s">
        <v>47</v>
      </c>
      <c r="E1" s="15">
        <v>1.5</v>
      </c>
      <c r="F1" s="15">
        <v>1.5</v>
      </c>
      <c r="G1" s="15">
        <v>2</v>
      </c>
    </row>
    <row r="2" spans="1:12" x14ac:dyDescent="0.35">
      <c r="B2" t="s">
        <v>46</v>
      </c>
      <c r="D2" t="s">
        <v>45</v>
      </c>
      <c r="E2">
        <f>E1/$B$4</f>
        <v>7.4999999999999997E-2</v>
      </c>
      <c r="F2">
        <f>F1/$B$4</f>
        <v>7.4999999999999997E-2</v>
      </c>
      <c r="G2">
        <f>G1/$B$4</f>
        <v>0.1</v>
      </c>
    </row>
    <row r="3" spans="1:12" x14ac:dyDescent="0.35">
      <c r="A3" t="s">
        <v>44</v>
      </c>
      <c r="B3" s="15">
        <v>15</v>
      </c>
      <c r="D3" t="s">
        <v>38</v>
      </c>
      <c r="E3">
        <f>E2*$B$6</f>
        <v>2457.5250000000001</v>
      </c>
      <c r="F3">
        <f>F2*$B$6</f>
        <v>2457.5250000000001</v>
      </c>
      <c r="G3">
        <f>G2*$B$6</f>
        <v>3276.7000000000003</v>
      </c>
    </row>
    <row r="4" spans="1:12" x14ac:dyDescent="0.35">
      <c r="A4" t="s">
        <v>43</v>
      </c>
      <c r="B4" s="15">
        <v>20</v>
      </c>
      <c r="D4" t="s">
        <v>42</v>
      </c>
      <c r="E4" t="str">
        <f>DEC2HEX(E3)</f>
        <v>999</v>
      </c>
      <c r="F4" t="str">
        <f>DEC2HEX(F3)</f>
        <v>999</v>
      </c>
      <c r="G4" t="str">
        <f>DEC2HEX(G3)</f>
        <v>CCC</v>
      </c>
    </row>
    <row r="5" spans="1:12" x14ac:dyDescent="0.35">
      <c r="A5" t="s">
        <v>41</v>
      </c>
      <c r="B5">
        <f>1/(B4*10^-3)</f>
        <v>50</v>
      </c>
      <c r="D5" t="s">
        <v>49</v>
      </c>
      <c r="E5">
        <f>HEX2DEC(E4)</f>
        <v>2457</v>
      </c>
      <c r="F5">
        <f>HEX2DEC(F4)</f>
        <v>2457</v>
      </c>
      <c r="G5">
        <f>HEX2DEC(G4)</f>
        <v>3276</v>
      </c>
    </row>
    <row r="6" spans="1:12" x14ac:dyDescent="0.35">
      <c r="A6" t="s">
        <v>40</v>
      </c>
      <c r="B6">
        <f>2^(B3)-1</f>
        <v>32767</v>
      </c>
      <c r="D6" t="s">
        <v>37</v>
      </c>
      <c r="E6" s="14">
        <f>(HEX2DEC(E4)/$B$6)*(20)</f>
        <v>1.499679555650502</v>
      </c>
      <c r="F6" s="14">
        <f>(HEX2DEC(F4)/$B$6)*(20)</f>
        <v>1.499679555650502</v>
      </c>
      <c r="G6" s="14">
        <f>(HEX2DEC(G4)/$B$6)*(20)</f>
        <v>1.9995727408673361</v>
      </c>
      <c r="H6" s="14"/>
    </row>
    <row r="7" spans="1:12" x14ac:dyDescent="0.35">
      <c r="A7" t="s">
        <v>39</v>
      </c>
      <c r="B7">
        <f>(1/B6)*20</f>
        <v>6.1037018951994385E-4</v>
      </c>
      <c r="I7" s="14"/>
      <c r="J7" s="14"/>
      <c r="K7" s="14"/>
      <c r="L7" s="14"/>
    </row>
    <row r="9" spans="1:12" x14ac:dyDescent="0.35">
      <c r="D9" t="s">
        <v>38</v>
      </c>
      <c r="E9" s="15">
        <v>246</v>
      </c>
      <c r="F9" s="15">
        <v>340</v>
      </c>
      <c r="G9" s="15">
        <v>2703</v>
      </c>
    </row>
    <row r="10" spans="1:12" x14ac:dyDescent="0.35">
      <c r="D10" t="s">
        <v>37</v>
      </c>
      <c r="E10" s="14">
        <f>(E9/$B$6)*(20)</f>
        <v>0.15015106662190619</v>
      </c>
      <c r="F10" s="14">
        <f>(F9/$B$6)*(20)</f>
        <v>0.20752586443678089</v>
      </c>
      <c r="G10" s="14">
        <f>(G9/$B$6)*(20)</f>
        <v>1.6498306222724082</v>
      </c>
    </row>
    <row r="13" spans="1:12" x14ac:dyDescent="0.35">
      <c r="D13" t="s">
        <v>48</v>
      </c>
      <c r="E13">
        <f>E5/$B$6*$B$4</f>
        <v>1.499679555650502</v>
      </c>
      <c r="F13">
        <f t="shared" ref="F13:G13" si="0">F5/$B$6*$B$4</f>
        <v>1.499679555650502</v>
      </c>
      <c r="G13">
        <f t="shared" si="0"/>
        <v>1.9995727408673361</v>
      </c>
    </row>
    <row r="14" spans="1:12" x14ac:dyDescent="0.35">
      <c r="D14" t="s">
        <v>50</v>
      </c>
    </row>
    <row r="15" spans="1:12" x14ac:dyDescent="0.35">
      <c r="D15" t="s">
        <v>51</v>
      </c>
      <c r="E15">
        <f>((E5*1000*20)/$B$6)</f>
        <v>1499.6795556505019</v>
      </c>
      <c r="F15">
        <f t="shared" ref="F15:G15" si="1">((F5*1000*20)/$B$6)</f>
        <v>1499.6795556505019</v>
      </c>
      <c r="G15">
        <f t="shared" si="1"/>
        <v>1999.5727408673361</v>
      </c>
    </row>
    <row r="22" spans="3:7" x14ac:dyDescent="0.35">
      <c r="C22" s="28" t="s">
        <v>105</v>
      </c>
      <c r="D22" s="28"/>
      <c r="E22" s="15">
        <f>(E1*10^6)/B4</f>
        <v>75000</v>
      </c>
      <c r="F22" t="s">
        <v>108</v>
      </c>
    </row>
    <row r="23" spans="3:7" x14ac:dyDescent="0.35">
      <c r="D23" t="s">
        <v>102</v>
      </c>
      <c r="E23">
        <f>E22*B4*10^-3</f>
        <v>1500</v>
      </c>
    </row>
    <row r="25" spans="3:7" x14ac:dyDescent="0.35">
      <c r="D25" t="s">
        <v>103</v>
      </c>
      <c r="E25">
        <f>(B4/B6)/(B4*10^-6)</f>
        <v>30.518509475997195</v>
      </c>
    </row>
    <row r="26" spans="3:7" x14ac:dyDescent="0.35">
      <c r="D26" t="s">
        <v>104</v>
      </c>
      <c r="E26">
        <f>((10^6)/(B6))</f>
        <v>30.518509475997192</v>
      </c>
      <c r="G26" s="22"/>
    </row>
    <row r="27" spans="3:7" x14ac:dyDescent="0.35">
      <c r="E27">
        <f>E22/E25</f>
        <v>2457.5249999999996</v>
      </c>
    </row>
    <row r="28" spans="3:7" x14ac:dyDescent="0.35">
      <c r="D28" t="s">
        <v>106</v>
      </c>
      <c r="E28">
        <f>(E22*B6)/10^6</f>
        <v>2457.5250000000001</v>
      </c>
    </row>
    <row r="29" spans="3:7" x14ac:dyDescent="0.35">
      <c r="D29" t="s">
        <v>107</v>
      </c>
      <c r="E29">
        <f>E22*B6</f>
        <v>2457525000</v>
      </c>
    </row>
    <row r="30" spans="3:7" x14ac:dyDescent="0.35">
      <c r="D30" t="s">
        <v>109</v>
      </c>
      <c r="E30">
        <f>2^32-1</f>
        <v>4294967295</v>
      </c>
    </row>
    <row r="31" spans="3:7" x14ac:dyDescent="0.35">
      <c r="D31" t="s">
        <v>110</v>
      </c>
      <c r="E31" t="b">
        <f>E29&gt;E30</f>
        <v>0</v>
      </c>
    </row>
  </sheetData>
  <mergeCells count="1">
    <mergeCell ref="C22:D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 Mapping Crawler</vt:lpstr>
      <vt:lpstr>PWM calculator</vt:lpstr>
    </vt:vector>
  </TitlesOfParts>
  <Company>Rockwell Automation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House</dc:creator>
  <cp:lastModifiedBy>Mech1</cp:lastModifiedBy>
  <cp:lastPrinted>2014-01-30T19:23:36Z</cp:lastPrinted>
  <dcterms:created xsi:type="dcterms:W3CDTF">2014-01-17T18:13:43Z</dcterms:created>
  <dcterms:modified xsi:type="dcterms:W3CDTF">2019-09-04T05:18:02Z</dcterms:modified>
</cp:coreProperties>
</file>